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13_ncr:1_{1283D49A-1728-4F75-82EA-DF1EB5410985}" xr6:coauthVersionLast="36" xr6:coauthVersionMax="36" xr10:uidLastSave="{00000000-0000-0000-0000-000000000000}"/>
  <bookViews>
    <workbookView xWindow="0" yWindow="0" windowWidth="23040" windowHeight="10224" activeTab="10" xr2:uid="{00000000-000D-0000-FFFF-FFFF00000000}"/>
  </bookViews>
  <sheets>
    <sheet name="光熱費" sheetId="1" r:id="rId1"/>
    <sheet name="生活費" sheetId="5" r:id="rId2"/>
    <sheet name="幼稚園" sheetId="6" r:id="rId3"/>
    <sheet name="Sheet2" sheetId="2" r:id="rId4"/>
    <sheet name="Sheet3" sheetId="3" r:id="rId5"/>
    <sheet name="Sheet4" sheetId="4" r:id="rId6"/>
    <sheet name="Sheet1" sheetId="7" r:id="rId7"/>
    <sheet name="Sheet5" sheetId="8" r:id="rId8"/>
    <sheet name="Sheet6" sheetId="9" r:id="rId9"/>
    <sheet name="Sheet7" sheetId="10" r:id="rId10"/>
    <sheet name="Sheet8" sheetId="11" r:id="rId1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8" i="5" l="1"/>
  <c r="N18" i="5" l="1"/>
  <c r="N20" i="5" l="1"/>
  <c r="R14" i="1" l="1"/>
  <c r="Q14" i="1"/>
  <c r="M18" i="5" l="1"/>
  <c r="D28" i="6" l="1"/>
  <c r="D29" i="6" s="1"/>
  <c r="D10" i="8" l="1"/>
  <c r="D8" i="8"/>
  <c r="F8" i="8" s="1"/>
  <c r="D6" i="8"/>
  <c r="F6" i="8" s="1"/>
  <c r="D4" i="8"/>
  <c r="F4" i="8" s="1"/>
  <c r="L18" i="5" l="1"/>
  <c r="U14" i="1" l="1"/>
  <c r="T14" i="1"/>
  <c r="Q6" i="5" l="1"/>
  <c r="R6" i="5"/>
  <c r="P6" i="5" l="1"/>
  <c r="H6" i="5"/>
  <c r="I6" i="5"/>
  <c r="J6" i="5"/>
  <c r="K6" i="5"/>
  <c r="L6" i="5"/>
  <c r="M6" i="5"/>
  <c r="N6" i="5"/>
  <c r="O6" i="5"/>
  <c r="G6" i="5"/>
  <c r="J9" i="5"/>
  <c r="O22" i="6" l="1"/>
  <c r="O24" i="6" s="1"/>
  <c r="L22" i="6"/>
  <c r="L15" i="6"/>
  <c r="L14" i="6"/>
  <c r="L10" i="6"/>
  <c r="L9" i="6"/>
  <c r="L19" i="6" s="1"/>
  <c r="L24" i="6" s="1"/>
  <c r="K10" i="6"/>
  <c r="L26" i="6" l="1"/>
  <c r="A2" i="5"/>
  <c r="C2" i="5"/>
  <c r="D2" i="5"/>
  <c r="G3" i="5" s="1"/>
  <c r="A3" i="5"/>
  <c r="C3" i="5"/>
  <c r="D3" i="5"/>
  <c r="H3" i="5" s="1"/>
  <c r="A4" i="5"/>
  <c r="C4" i="5"/>
  <c r="D4" i="5"/>
  <c r="I3" i="5" s="1"/>
  <c r="A5" i="5"/>
  <c r="B5" i="5"/>
  <c r="C5" i="5"/>
  <c r="D5" i="5"/>
  <c r="J3" i="5" s="1"/>
  <c r="A6" i="5"/>
  <c r="B6" i="5"/>
  <c r="C6" i="5"/>
  <c r="D6" i="5"/>
  <c r="K3" i="5" s="1"/>
  <c r="A7" i="5"/>
  <c r="B7" i="5"/>
  <c r="C7" i="5"/>
  <c r="D7" i="5"/>
  <c r="L3" i="5" s="1"/>
  <c r="A8" i="5"/>
  <c r="B8" i="5"/>
  <c r="C8" i="5"/>
  <c r="D8" i="5"/>
  <c r="M3" i="5" s="1"/>
  <c r="A9" i="5"/>
  <c r="B9" i="5"/>
  <c r="C9" i="5"/>
  <c r="D9" i="5"/>
  <c r="N3" i="5" s="1"/>
  <c r="A10" i="5"/>
  <c r="B10" i="5"/>
  <c r="C10" i="5"/>
  <c r="D10" i="5"/>
  <c r="O3" i="5" s="1"/>
  <c r="A11" i="5"/>
  <c r="B11" i="5"/>
  <c r="C11" i="5"/>
  <c r="D11" i="5"/>
  <c r="P3" i="5" s="1"/>
  <c r="A12" i="5"/>
  <c r="B12" i="5"/>
  <c r="C12" i="5"/>
  <c r="D12" i="5"/>
  <c r="Q3" i="5" s="1"/>
  <c r="A13" i="5"/>
  <c r="B13" i="5"/>
  <c r="C13" i="5"/>
  <c r="D13" i="5"/>
  <c r="R3" i="5" s="1"/>
  <c r="R23" i="5" s="1"/>
  <c r="A14" i="5"/>
  <c r="A16" i="5"/>
  <c r="B16" i="5"/>
  <c r="C16" i="5"/>
  <c r="D16" i="5"/>
  <c r="A17" i="5"/>
  <c r="C17" i="5"/>
  <c r="D17" i="5"/>
  <c r="G4" i="5" s="1"/>
  <c r="A18" i="5"/>
  <c r="C18" i="5"/>
  <c r="D18" i="5"/>
  <c r="H4" i="5" s="1"/>
  <c r="A19" i="5"/>
  <c r="C19" i="5"/>
  <c r="D19" i="5"/>
  <c r="I4" i="5" s="1"/>
  <c r="A20" i="5"/>
  <c r="C20" i="5"/>
  <c r="D20" i="5"/>
  <c r="J4" i="5" s="1"/>
  <c r="A21" i="5"/>
  <c r="B21" i="5"/>
  <c r="C21" i="5"/>
  <c r="D21" i="5"/>
  <c r="K4" i="5" s="1"/>
  <c r="A22" i="5"/>
  <c r="B22" i="5"/>
  <c r="C22" i="5"/>
  <c r="D22" i="5"/>
  <c r="L4" i="5" s="1"/>
  <c r="A23" i="5"/>
  <c r="B23" i="5"/>
  <c r="C23" i="5"/>
  <c r="D23" i="5"/>
  <c r="M4" i="5" s="1"/>
  <c r="A24" i="5"/>
  <c r="B24" i="5"/>
  <c r="C24" i="5"/>
  <c r="D24" i="5"/>
  <c r="N4" i="5" s="1"/>
  <c r="A25" i="5"/>
  <c r="B25" i="5"/>
  <c r="C25" i="5"/>
  <c r="D25" i="5"/>
  <c r="O4" i="5" s="1"/>
  <c r="A26" i="5"/>
  <c r="B26" i="5"/>
  <c r="C26" i="5"/>
  <c r="D26" i="5"/>
  <c r="P4" i="5" s="1"/>
  <c r="A27" i="5"/>
  <c r="B27" i="5"/>
  <c r="C27" i="5"/>
  <c r="D27" i="5"/>
  <c r="Q4" i="5" s="1"/>
  <c r="A28" i="5"/>
  <c r="B28" i="5"/>
  <c r="C28" i="5"/>
  <c r="D28" i="5"/>
  <c r="A29" i="5"/>
  <c r="A31" i="5"/>
  <c r="B31" i="5"/>
  <c r="C31" i="5"/>
  <c r="D31" i="5"/>
  <c r="A32" i="5"/>
  <c r="C32" i="5"/>
  <c r="D32" i="5"/>
  <c r="I5" i="5" s="1"/>
  <c r="A33" i="5"/>
  <c r="B33" i="5"/>
  <c r="C33" i="5"/>
  <c r="D33" i="5"/>
  <c r="K5" i="5" s="1"/>
  <c r="A34" i="5"/>
  <c r="B34" i="5"/>
  <c r="C34" i="5"/>
  <c r="D34" i="5"/>
  <c r="M5" i="5" s="1"/>
  <c r="A35" i="5"/>
  <c r="B35" i="5"/>
  <c r="C35" i="5"/>
  <c r="D35" i="5"/>
  <c r="O5" i="5" s="1"/>
  <c r="A36" i="5"/>
  <c r="B36" i="5"/>
  <c r="C36" i="5"/>
  <c r="D36" i="5"/>
  <c r="Q5" i="5" s="1"/>
  <c r="A37" i="5"/>
  <c r="B37" i="5"/>
  <c r="C37" i="5"/>
  <c r="G5" i="5" s="1"/>
  <c r="D37" i="5"/>
  <c r="A38" i="5"/>
  <c r="B1" i="5"/>
  <c r="C1" i="5"/>
  <c r="D1" i="5"/>
  <c r="A1" i="5"/>
  <c r="Q23" i="5" l="1"/>
  <c r="P23" i="5"/>
  <c r="O23" i="5"/>
  <c r="N23" i="5"/>
  <c r="J23" i="5"/>
  <c r="M23" i="5"/>
  <c r="L23" i="5"/>
  <c r="I23" i="5"/>
  <c r="G23" i="5"/>
  <c r="H23" i="5"/>
  <c r="K23" i="5"/>
  <c r="M28" i="1"/>
  <c r="M27" i="1"/>
  <c r="M26" i="1"/>
  <c r="N4" i="1" l="1"/>
  <c r="E25" i="3" l="1"/>
  <c r="E24" i="3"/>
  <c r="D20" i="3" l="1"/>
  <c r="D19" i="3"/>
  <c r="D18" i="3"/>
  <c r="D17" i="3"/>
  <c r="D15" i="3"/>
  <c r="D14" i="3"/>
  <c r="C38" i="1" l="1"/>
  <c r="C38" i="5" s="1"/>
  <c r="D38" i="1"/>
  <c r="D38" i="5" s="1"/>
  <c r="B38" i="1"/>
  <c r="B38" i="5" s="1"/>
  <c r="C29" i="1"/>
  <c r="C29" i="5" s="1"/>
  <c r="D29" i="1"/>
  <c r="D29" i="5" s="1"/>
  <c r="B29" i="1"/>
  <c r="B29" i="5" s="1"/>
  <c r="C14" i="1"/>
  <c r="C14" i="5" s="1"/>
  <c r="D14" i="1"/>
  <c r="D14" i="5" s="1"/>
  <c r="B14" i="1"/>
  <c r="B1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P6" authorId="0" shapeId="0" xr:uid="{E3F8B33B-F49D-42B0-BC8C-10BA72E8E2E2}">
      <text>
        <r>
          <rPr>
            <b/>
            <sz val="9"/>
            <color indexed="81"/>
            <rFont val="MS P ゴシック"/>
            <family val="3"/>
            <charset val="128"/>
          </rPr>
          <t>Owner:</t>
        </r>
        <r>
          <rPr>
            <sz val="9"/>
            <color indexed="81"/>
            <rFont val="MS P ゴシック"/>
            <family val="3"/>
            <charset val="128"/>
          </rPr>
          <t xml:space="preserve">
値上がり
</t>
        </r>
      </text>
    </comment>
    <comment ref="F10" authorId="0" shapeId="0" xr:uid="{D0D146E3-0F94-4696-88F0-D61DB2D08D52}">
      <text>
        <r>
          <rPr>
            <b/>
            <sz val="9"/>
            <color indexed="81"/>
            <rFont val="MS P ゴシック"/>
            <family val="3"/>
            <charset val="128"/>
          </rPr>
          <t>Owner:</t>
        </r>
        <r>
          <rPr>
            <sz val="9"/>
            <color indexed="81"/>
            <rFont val="MS P ゴシック"/>
            <family val="3"/>
            <charset val="128"/>
          </rPr>
          <t xml:space="preserve">
引き落としされる月の金額
実際に使った時は前月</t>
        </r>
      </text>
    </comment>
    <comment ref="F11" authorId="0" shapeId="0" xr:uid="{DE2389FE-2534-4A7F-9B99-12F1874DA34D}">
      <text>
        <r>
          <rPr>
            <b/>
            <sz val="9"/>
            <color indexed="81"/>
            <rFont val="MS P ゴシック"/>
            <family val="3"/>
            <charset val="128"/>
          </rPr>
          <t>Owner:</t>
        </r>
        <r>
          <rPr>
            <sz val="9"/>
            <color indexed="81"/>
            <rFont val="MS P ゴシック"/>
            <family val="3"/>
            <charset val="128"/>
          </rPr>
          <t xml:space="preserve">
2018/05/27～　イオンカード支払いに</t>
        </r>
      </text>
    </comment>
    <comment ref="F12" authorId="0" shapeId="0" xr:uid="{FDE0F7E5-BE7B-4067-A0C3-97D039526E44}">
      <text>
        <r>
          <rPr>
            <b/>
            <sz val="9"/>
            <color indexed="81"/>
            <rFont val="MS P ゴシック"/>
            <family val="3"/>
            <charset val="128"/>
          </rPr>
          <t>Owner:</t>
        </r>
        <r>
          <rPr>
            <sz val="9"/>
            <color indexed="81"/>
            <rFont val="MS P ゴシック"/>
            <family val="3"/>
            <charset val="128"/>
          </rPr>
          <t xml:space="preserve">
2018/05/27
6月よりイオンカード支払いに</t>
        </r>
      </text>
    </comment>
    <comment ref="F13" authorId="0" shapeId="0" xr:uid="{EF7F163B-FC18-4043-99DA-656A4FC1C930}">
      <text>
        <r>
          <rPr>
            <b/>
            <sz val="9"/>
            <color indexed="81"/>
            <rFont val="MS P ゴシック"/>
            <family val="3"/>
            <charset val="128"/>
          </rPr>
          <t>Owner:</t>
        </r>
        <r>
          <rPr>
            <sz val="9"/>
            <color indexed="81"/>
            <rFont val="MS P ゴシック"/>
            <family val="3"/>
            <charset val="128"/>
          </rPr>
          <t xml:space="preserve">
2018/05/27イオンカード支払いに
偶数月に引き落とし</t>
        </r>
      </text>
    </comment>
    <comment ref="K17" authorId="0" shapeId="0" xr:uid="{B2240F29-D741-48F6-8E6B-F4A181D44A66}">
      <text>
        <r>
          <rPr>
            <b/>
            <sz val="9"/>
            <color indexed="81"/>
            <rFont val="MS P ゴシック"/>
            <family val="3"/>
            <charset val="128"/>
          </rPr>
          <t>Owner:</t>
        </r>
        <r>
          <rPr>
            <sz val="9"/>
            <color indexed="81"/>
            <rFont val="MS P ゴシック"/>
            <family val="3"/>
            <charset val="128"/>
          </rPr>
          <t xml:space="preserve">
イオンカード支払い
インターネットから　5/30</t>
        </r>
      </text>
    </comment>
    <comment ref="N20" authorId="0" shapeId="0" xr:uid="{94ACF3EB-C86A-4BC1-92A5-99CC8E415B47}">
      <text>
        <r>
          <rPr>
            <b/>
            <sz val="9"/>
            <color indexed="81"/>
            <rFont val="MS P ゴシック"/>
            <family val="3"/>
            <charset val="128"/>
          </rPr>
          <t>Owner:</t>
        </r>
        <r>
          <rPr>
            <sz val="9"/>
            <color indexed="81"/>
            <rFont val="MS P ゴシック"/>
            <family val="3"/>
            <charset val="128"/>
          </rPr>
          <t xml:space="preserve">
託児所</t>
        </r>
      </text>
    </comment>
  </commentList>
</comments>
</file>

<file path=xl/sharedStrings.xml><?xml version="1.0" encoding="utf-8"?>
<sst xmlns="http://schemas.openxmlformats.org/spreadsheetml/2006/main" count="328" uniqueCount="262">
  <si>
    <t>電気代</t>
    <rPh sb="0" eb="3">
      <t>デンキダイ</t>
    </rPh>
    <phoneticPr fontId="1"/>
  </si>
  <si>
    <t>５月</t>
    <rPh sb="1" eb="2">
      <t>ガツ</t>
    </rPh>
    <phoneticPr fontId="1"/>
  </si>
  <si>
    <t>６月</t>
    <rPh sb="1" eb="2">
      <t>ガツ</t>
    </rPh>
    <phoneticPr fontId="1"/>
  </si>
  <si>
    <t>７月</t>
  </si>
  <si>
    <t>８月</t>
  </si>
  <si>
    <t>９月</t>
  </si>
  <si>
    <t>１０月</t>
  </si>
  <si>
    <t>１１月</t>
  </si>
  <si>
    <t>１２月</t>
  </si>
  <si>
    <t>２月</t>
    <rPh sb="1" eb="2">
      <t>ガツ</t>
    </rPh>
    <phoneticPr fontId="1"/>
  </si>
  <si>
    <t>３月</t>
    <rPh sb="1" eb="2">
      <t>ガツ</t>
    </rPh>
    <phoneticPr fontId="1"/>
  </si>
  <si>
    <t>４月</t>
    <rPh sb="1" eb="2">
      <t>ガツ</t>
    </rPh>
    <phoneticPr fontId="1"/>
  </si>
  <si>
    <t>１月</t>
    <rPh sb="1" eb="2">
      <t>ガツ</t>
    </rPh>
    <phoneticPr fontId="1"/>
  </si>
  <si>
    <t>２０１６年</t>
    <rPh sb="4" eb="5">
      <t>ネン</t>
    </rPh>
    <phoneticPr fontId="1"/>
  </si>
  <si>
    <t>２０１７年</t>
    <rPh sb="4" eb="5">
      <t>ネン</t>
    </rPh>
    <phoneticPr fontId="1"/>
  </si>
  <si>
    <t>ガス代</t>
    <rPh sb="2" eb="3">
      <t>ダイ</t>
    </rPh>
    <phoneticPr fontId="1"/>
  </si>
  <si>
    <t>水道・下水道代</t>
    <rPh sb="0" eb="2">
      <t>スイドウ</t>
    </rPh>
    <rPh sb="3" eb="5">
      <t>ゲスイ</t>
    </rPh>
    <rPh sb="5" eb="6">
      <t>ドウ</t>
    </rPh>
    <rPh sb="6" eb="7">
      <t>ダイ</t>
    </rPh>
    <phoneticPr fontId="1"/>
  </si>
  <si>
    <t>２月～３月分</t>
    <rPh sb="1" eb="2">
      <t>ガツ</t>
    </rPh>
    <rPh sb="4" eb="6">
      <t>ガツブン</t>
    </rPh>
    <phoneticPr fontId="1"/>
  </si>
  <si>
    <t>４月～５月分</t>
    <rPh sb="1" eb="2">
      <t>ガツ</t>
    </rPh>
    <rPh sb="4" eb="6">
      <t>ガツブン</t>
    </rPh>
    <phoneticPr fontId="1"/>
  </si>
  <si>
    <t>６月～７月分</t>
    <rPh sb="1" eb="2">
      <t>ガツ</t>
    </rPh>
    <rPh sb="4" eb="6">
      <t>ガツブン</t>
    </rPh>
    <phoneticPr fontId="1"/>
  </si>
  <si>
    <t>８月～９月分</t>
    <rPh sb="4" eb="6">
      <t>ガツブン</t>
    </rPh>
    <phoneticPr fontId="1"/>
  </si>
  <si>
    <t>１０月～１１月分</t>
    <rPh sb="6" eb="8">
      <t>ガツブン</t>
    </rPh>
    <phoneticPr fontId="1"/>
  </si>
  <si>
    <t>１２月～１月分</t>
    <rPh sb="5" eb="7">
      <t>ガツブン</t>
    </rPh>
    <phoneticPr fontId="1"/>
  </si>
  <si>
    <t>２０１８年</t>
    <rPh sb="4" eb="5">
      <t>ネン</t>
    </rPh>
    <phoneticPr fontId="1"/>
  </si>
  <si>
    <t>合計</t>
    <rPh sb="0" eb="2">
      <t>ゴウケイ</t>
    </rPh>
    <phoneticPr fontId="1"/>
  </si>
  <si>
    <t>どうして水の中でおはしが曲がって見えるの？</t>
    <rPh sb="4" eb="5">
      <t>ミズ</t>
    </rPh>
    <rPh sb="6" eb="7">
      <t>ナカ</t>
    </rPh>
    <rPh sb="12" eb="13">
      <t>マ</t>
    </rPh>
    <rPh sb="16" eb="17">
      <t>ミ</t>
    </rPh>
    <phoneticPr fontId="1"/>
  </si>
  <si>
    <t>足利市立南小学校　第２学年　渡辺遥人</t>
    <rPh sb="0" eb="2">
      <t>アシカガ</t>
    </rPh>
    <rPh sb="2" eb="4">
      <t>シリツ</t>
    </rPh>
    <rPh sb="4" eb="6">
      <t>ミナミショウ</t>
    </rPh>
    <rPh sb="6" eb="8">
      <t>ガッコウ</t>
    </rPh>
    <rPh sb="9" eb="10">
      <t>ダイ</t>
    </rPh>
    <rPh sb="11" eb="13">
      <t>ガクネン</t>
    </rPh>
    <rPh sb="14" eb="16">
      <t>ワタナベ</t>
    </rPh>
    <rPh sb="16" eb="17">
      <t>ハル</t>
    </rPh>
    <rPh sb="17" eb="18">
      <t>ヒト</t>
    </rPh>
    <phoneticPr fontId="1"/>
  </si>
  <si>
    <t>1.けんきゅうしようと思ったわけ</t>
    <rPh sb="11" eb="12">
      <t>オモ</t>
    </rPh>
    <phoneticPr fontId="1"/>
  </si>
  <si>
    <t>なつ休みになると、ぼくの家ではお昼ごはんにそうめんを食べる日が多くなりました。</t>
    <rPh sb="2" eb="3">
      <t>ヤス</t>
    </rPh>
    <rPh sb="12" eb="13">
      <t>イエ</t>
    </rPh>
    <rPh sb="16" eb="17">
      <t>ヒル</t>
    </rPh>
    <rPh sb="26" eb="27">
      <t>タ</t>
    </rPh>
    <rPh sb="29" eb="30">
      <t>ヒ</t>
    </rPh>
    <rPh sb="31" eb="32">
      <t>オオ</t>
    </rPh>
    <phoneticPr fontId="1"/>
  </si>
  <si>
    <t>流しそうめんマシーンでそうめんを流して食べていた時、ぼくのおはしが水面のところでまがって見えました。</t>
    <rPh sb="0" eb="1">
      <t>ナガ</t>
    </rPh>
    <rPh sb="16" eb="17">
      <t>ナガ</t>
    </rPh>
    <rPh sb="19" eb="20">
      <t>タ</t>
    </rPh>
    <rPh sb="24" eb="25">
      <t>トキ</t>
    </rPh>
    <rPh sb="33" eb="35">
      <t>スイメン</t>
    </rPh>
    <rPh sb="44" eb="45">
      <t>ミ</t>
    </rPh>
    <phoneticPr fontId="1"/>
  </si>
  <si>
    <t>でも、おはしを水から出すとおはしはまがっていませんでした。もう一度おはしを水につけるとやっぱり水面のところで</t>
    <rPh sb="7" eb="8">
      <t>ミズ</t>
    </rPh>
    <rPh sb="10" eb="11">
      <t>ダ</t>
    </rPh>
    <rPh sb="31" eb="33">
      <t>イチド</t>
    </rPh>
    <rPh sb="37" eb="38">
      <t>ミズ</t>
    </rPh>
    <rPh sb="47" eb="49">
      <t>スイメン</t>
    </rPh>
    <phoneticPr fontId="1"/>
  </si>
  <si>
    <t>『よそう』</t>
    <phoneticPr fontId="1"/>
  </si>
  <si>
    <t>【けっか】</t>
    <phoneticPr fontId="1"/>
  </si>
  <si>
    <t>【じっけん】</t>
    <phoneticPr fontId="1"/>
  </si>
  <si>
    <t>水のおんどがかわると見え方がかわるのかしらべる。</t>
    <rPh sb="0" eb="1">
      <t>ミズ</t>
    </rPh>
    <rPh sb="10" eb="11">
      <t>ミ</t>
    </rPh>
    <rPh sb="12" eb="13">
      <t>カタ</t>
    </rPh>
    <phoneticPr fontId="1"/>
  </si>
  <si>
    <t>（2）のけっかから、水とあぶらでは本当にまがり方がちがうのかしらべる。</t>
    <rPh sb="10" eb="11">
      <t>ミズ</t>
    </rPh>
    <rPh sb="17" eb="19">
      <t>ホントウ</t>
    </rPh>
    <rPh sb="23" eb="24">
      <t>カタ</t>
    </rPh>
    <phoneticPr fontId="1"/>
  </si>
  <si>
    <t>水いがいでもおはしはまがってみえるのかしらべる。</t>
    <rPh sb="0" eb="1">
      <t>ミズ</t>
    </rPh>
    <phoneticPr fontId="1"/>
  </si>
  <si>
    <t>流しそうめんマシーンのスイッチがOFFの時（水が流れていない時）でもおはしがまがって見えるのかしらべる。</t>
    <rPh sb="0" eb="1">
      <t>ナガ</t>
    </rPh>
    <rPh sb="20" eb="21">
      <t>トキ</t>
    </rPh>
    <rPh sb="22" eb="23">
      <t>ミズ</t>
    </rPh>
    <rPh sb="24" eb="25">
      <t>ナガ</t>
    </rPh>
    <rPh sb="30" eb="31">
      <t>トキ</t>
    </rPh>
    <rPh sb="42" eb="43">
      <t>ミ</t>
    </rPh>
    <phoneticPr fontId="1"/>
  </si>
  <si>
    <t>1本</t>
    <rPh sb="1" eb="2">
      <t>ホン</t>
    </rPh>
    <phoneticPr fontId="1"/>
  </si>
  <si>
    <t>１３０円</t>
    <rPh sb="3" eb="4">
      <t>エン</t>
    </rPh>
    <phoneticPr fontId="1"/>
  </si>
  <si>
    <t>３人で</t>
    <rPh sb="1" eb="2">
      <t>ニン</t>
    </rPh>
    <phoneticPr fontId="1"/>
  </si>
  <si>
    <t>３人×１ヶ月</t>
    <rPh sb="1" eb="2">
      <t>ニン</t>
    </rPh>
    <rPh sb="5" eb="6">
      <t>ゲツ</t>
    </rPh>
    <phoneticPr fontId="1"/>
  </si>
  <si>
    <t>２人×１ヶ月</t>
    <rPh sb="1" eb="2">
      <t>リ</t>
    </rPh>
    <rPh sb="5" eb="6">
      <t>ゲツ</t>
    </rPh>
    <phoneticPr fontId="1"/>
  </si>
  <si>
    <t>１人×１ヶ月</t>
    <rPh sb="1" eb="2">
      <t>リ</t>
    </rPh>
    <rPh sb="5" eb="6">
      <t>ゲツ</t>
    </rPh>
    <phoneticPr fontId="1"/>
  </si>
  <si>
    <t>WP</t>
    <phoneticPr fontId="1"/>
  </si>
  <si>
    <t>hiro</t>
    <phoneticPr fontId="1"/>
  </si>
  <si>
    <t>hiroko0912</t>
    <phoneticPr fontId="1"/>
  </si>
  <si>
    <t>111122h</t>
    <phoneticPr fontId="1"/>
  </si>
  <si>
    <t>hiro09magenta@</t>
    <phoneticPr fontId="1"/>
  </si>
  <si>
    <t>pix</t>
    <phoneticPr fontId="1"/>
  </si>
  <si>
    <t>hirotocow</t>
    <phoneticPr fontId="1"/>
  </si>
  <si>
    <t>haruhito10</t>
    <phoneticPr fontId="1"/>
  </si>
  <si>
    <t>kb</t>
    <phoneticPr fontId="1"/>
  </si>
  <si>
    <t>krd</t>
    <phoneticPr fontId="1"/>
  </si>
  <si>
    <t>rk</t>
    <phoneticPr fontId="1"/>
  </si>
  <si>
    <t>2.けんきゅうのめあて</t>
    <phoneticPr fontId="1"/>
  </si>
  <si>
    <t>まがって見えました。そこで、どうして水の中におはしを入れると、とちゅうでおはしがまがって見えるのかしらべようと思いました。</t>
    <rPh sb="4" eb="5">
      <t>ミ</t>
    </rPh>
    <rPh sb="18" eb="19">
      <t>ミズ</t>
    </rPh>
    <rPh sb="20" eb="21">
      <t>ナカ</t>
    </rPh>
    <rPh sb="26" eb="27">
      <t>イ</t>
    </rPh>
    <rPh sb="44" eb="45">
      <t>ミ</t>
    </rPh>
    <rPh sb="55" eb="56">
      <t>オモ</t>
    </rPh>
    <phoneticPr fontId="1"/>
  </si>
  <si>
    <t>①水　②りょう理しゅ　③キャノーラ油　④しお水　⑤さとう水　⑥朝顔の色水　⑦むぎちゃ　⑧水でうすめたそうめんつゆをとう明のコップによういして、コップにおはしを入れて見え方をかんさつする。</t>
    <rPh sb="1" eb="2">
      <t>ミズ</t>
    </rPh>
    <rPh sb="7" eb="8">
      <t>リ</t>
    </rPh>
    <rPh sb="17" eb="18">
      <t>ユ</t>
    </rPh>
    <rPh sb="22" eb="23">
      <t>ミズ</t>
    </rPh>
    <rPh sb="28" eb="29">
      <t>ミズ</t>
    </rPh>
    <rPh sb="31" eb="33">
      <t>アサガオ</t>
    </rPh>
    <rPh sb="34" eb="36">
      <t>イロミズ</t>
    </rPh>
    <rPh sb="44" eb="45">
      <t>ミズ</t>
    </rPh>
    <rPh sb="59" eb="60">
      <t>メイ</t>
    </rPh>
    <rPh sb="79" eb="80">
      <t>イ</t>
    </rPh>
    <rPh sb="82" eb="83">
      <t>ミ</t>
    </rPh>
    <rPh sb="84" eb="85">
      <t>カタ</t>
    </rPh>
    <phoneticPr fontId="1"/>
  </si>
  <si>
    <t>3.けんきゅうの方法とよそうとけっか</t>
    <rPh sb="8" eb="10">
      <t>ホウホウ</t>
    </rPh>
    <phoneticPr fontId="1"/>
  </si>
  <si>
    <t>4.まとめ</t>
    <phoneticPr fontId="1"/>
  </si>
  <si>
    <t>5.かんそう</t>
    <phoneticPr fontId="1"/>
  </si>
  <si>
    <t>じっさいにはまがっていないおはしが、水にいれるとおはしがまがって見える理由をつきとめる。</t>
    <rPh sb="18" eb="19">
      <t>ミズ</t>
    </rPh>
    <rPh sb="32" eb="33">
      <t>ミ</t>
    </rPh>
    <rPh sb="35" eb="37">
      <t>リユウ</t>
    </rPh>
    <phoneticPr fontId="1"/>
  </si>
  <si>
    <t>流しそうめんマシーンのスイッチをONにしている時と、OFFにしている時にそれぞれおはしを入れて、おはしの見え方をかんさつする。</t>
    <rPh sb="0" eb="1">
      <t>ナガ</t>
    </rPh>
    <rPh sb="23" eb="24">
      <t>トキ</t>
    </rPh>
    <rPh sb="34" eb="35">
      <t>トキ</t>
    </rPh>
    <rPh sb="44" eb="45">
      <t>イ</t>
    </rPh>
    <rPh sb="52" eb="53">
      <t>ミ</t>
    </rPh>
    <rPh sb="54" eb="55">
      <t>カタ</t>
    </rPh>
    <phoneticPr fontId="1"/>
  </si>
  <si>
    <t>「光のくっせつ」と言うそうです。</t>
    <rPh sb="1" eb="2">
      <t>ヒカリ</t>
    </rPh>
    <rPh sb="9" eb="10">
      <t>イ</t>
    </rPh>
    <phoneticPr fontId="1"/>
  </si>
  <si>
    <t>そして、水やあぶらのようにちがうえきだとまがり方がちがうことが分かりました。</t>
    <rPh sb="4" eb="5">
      <t>ミズ</t>
    </rPh>
    <rPh sb="23" eb="24">
      <t>カタ</t>
    </rPh>
    <rPh sb="31" eb="32">
      <t>ワ</t>
    </rPh>
    <phoneticPr fontId="1"/>
  </si>
  <si>
    <t>おはしがまがったりずれて見えたりするのはすべて水面から下だった。空気と水のさかい目で折れまがって見えることを</t>
    <rPh sb="12" eb="13">
      <t>ミ</t>
    </rPh>
    <rPh sb="23" eb="25">
      <t>スイメン</t>
    </rPh>
    <rPh sb="27" eb="28">
      <t>シタ</t>
    </rPh>
    <rPh sb="32" eb="34">
      <t>クウキ</t>
    </rPh>
    <rPh sb="35" eb="36">
      <t>ミズ</t>
    </rPh>
    <rPh sb="40" eb="41">
      <t>メ</t>
    </rPh>
    <rPh sb="42" eb="43">
      <t>オ</t>
    </rPh>
    <rPh sb="48" eb="49">
      <t>ミ</t>
    </rPh>
    <phoneticPr fontId="1"/>
  </si>
  <si>
    <t>スイッチがONの時もOFFの時も、おはしはまがって見えると思う。</t>
    <rPh sb="8" eb="9">
      <t>トキ</t>
    </rPh>
    <rPh sb="14" eb="15">
      <t>トキ</t>
    </rPh>
    <rPh sb="25" eb="26">
      <t>ミ</t>
    </rPh>
    <rPh sb="29" eb="30">
      <t>オモ</t>
    </rPh>
    <phoneticPr fontId="1"/>
  </si>
  <si>
    <t>流しそうめんきのスイッチがONの時もOFFの時もおはしはまがって見えた。</t>
    <rPh sb="0" eb="1">
      <t>ナガ</t>
    </rPh>
    <rPh sb="16" eb="17">
      <t>トキ</t>
    </rPh>
    <rPh sb="22" eb="23">
      <t>トキ</t>
    </rPh>
    <rPh sb="32" eb="33">
      <t>ミ</t>
    </rPh>
    <phoneticPr fontId="1"/>
  </si>
  <si>
    <t>コップの上からおはしを見ると、①～⑧まですべて水面から下のおはしは、まがって見えた。また、コップのよこからおはしを見ると、①～⑧まですべて水面から下のおはしは、ずれて見えた。
そして、水よりもキャノーラ油の方がまがり方が少し大きくかんじた。</t>
    <rPh sb="4" eb="5">
      <t>ウエ</t>
    </rPh>
    <rPh sb="11" eb="12">
      <t>ミ</t>
    </rPh>
    <rPh sb="23" eb="25">
      <t>スイメン</t>
    </rPh>
    <rPh sb="27" eb="28">
      <t>シタ</t>
    </rPh>
    <rPh sb="38" eb="39">
      <t>ミ</t>
    </rPh>
    <rPh sb="57" eb="58">
      <t>ミ</t>
    </rPh>
    <rPh sb="69" eb="71">
      <t>スイメン</t>
    </rPh>
    <rPh sb="73" eb="74">
      <t>シタ</t>
    </rPh>
    <rPh sb="83" eb="84">
      <t>ミ</t>
    </rPh>
    <rPh sb="92" eb="93">
      <t>ミズ</t>
    </rPh>
    <rPh sb="93" eb="94">
      <t>カスイ</t>
    </rPh>
    <rPh sb="101" eb="102">
      <t>ユ</t>
    </rPh>
    <rPh sb="103" eb="104">
      <t>ホウ</t>
    </rPh>
    <rPh sb="108" eb="109">
      <t>カタ</t>
    </rPh>
    <rPh sb="110" eb="111">
      <t>スコ</t>
    </rPh>
    <rPh sb="112" eb="113">
      <t>オオ</t>
    </rPh>
    <phoneticPr fontId="1"/>
  </si>
  <si>
    <t>ちがいがあまりよく分からなかった。</t>
    <rPh sb="9" eb="10">
      <t>ワ</t>
    </rPh>
    <phoneticPr fontId="1"/>
  </si>
  <si>
    <t>水8℃とおゆ72℃をとう明のコップによういして、おはしを入れて見え方をかんさつする。</t>
    <rPh sb="0" eb="1">
      <t>ミズ</t>
    </rPh>
    <rPh sb="12" eb="13">
      <t>メイ</t>
    </rPh>
    <rPh sb="28" eb="29">
      <t>イ</t>
    </rPh>
    <rPh sb="31" eb="32">
      <t>ミ</t>
    </rPh>
    <rPh sb="33" eb="34">
      <t>カタ</t>
    </rPh>
    <phoneticPr fontId="1"/>
  </si>
  <si>
    <t>水とあぶらを同じコップに入れてぼうを入れるとどのように見えるかかんさつする。</t>
    <phoneticPr fontId="1"/>
  </si>
  <si>
    <t>空気中のぼうと、あぶらの中のぼうと、水の中のぼうのえん長せんをそれぞれ書いて、</t>
    <rPh sb="0" eb="3">
      <t>クウキチュウ</t>
    </rPh>
    <rPh sb="12" eb="13">
      <t>ナカ</t>
    </rPh>
    <rPh sb="18" eb="19">
      <t>ミズ</t>
    </rPh>
    <rPh sb="20" eb="21">
      <t>ナカ</t>
    </rPh>
    <rPh sb="27" eb="28">
      <t>チョウ</t>
    </rPh>
    <rPh sb="35" eb="36">
      <t>カ</t>
    </rPh>
    <phoneticPr fontId="1"/>
  </si>
  <si>
    <t>くらべてみると、空気中のぼうと水の中のぼうは少しだけまがっていた。</t>
    <rPh sb="8" eb="11">
      <t>クウキチュウ</t>
    </rPh>
    <rPh sb="15" eb="16">
      <t>ミズ</t>
    </rPh>
    <rPh sb="17" eb="18">
      <t>ナカ</t>
    </rPh>
    <rPh sb="22" eb="23">
      <t>スコ</t>
    </rPh>
    <phoneticPr fontId="1"/>
  </si>
  <si>
    <t>また、空気中のぼうとあぶらの中のぼうは水の中のぼうよりまがりかたが大きかった。</t>
    <rPh sb="3" eb="6">
      <t>クウキチュウ</t>
    </rPh>
    <rPh sb="14" eb="15">
      <t>ナカ</t>
    </rPh>
    <rPh sb="19" eb="20">
      <t>ミズ</t>
    </rPh>
    <rPh sb="21" eb="22">
      <t>ナカ</t>
    </rPh>
    <rPh sb="33" eb="34">
      <t>オオ</t>
    </rPh>
    <phoneticPr fontId="1"/>
  </si>
  <si>
    <t>どうして水の中でおはしが曲がって見えるの？→こたえ：「光のくっせつ」によっておはしがまがって見えた。</t>
    <rPh sb="4" eb="5">
      <t>ミズ</t>
    </rPh>
    <rPh sb="6" eb="7">
      <t>ナカ</t>
    </rPh>
    <rPh sb="12" eb="13">
      <t>マ</t>
    </rPh>
    <rPh sb="16" eb="17">
      <t>ミ</t>
    </rPh>
    <rPh sb="27" eb="28">
      <t>ヒカリ</t>
    </rPh>
    <rPh sb="46" eb="47">
      <t>ミ</t>
    </rPh>
    <phoneticPr fontId="1"/>
  </si>
  <si>
    <t>食品成分</t>
    <rPh sb="0" eb="2">
      <t>ショクヒン</t>
    </rPh>
    <rPh sb="2" eb="4">
      <t>セイブン</t>
    </rPh>
    <phoneticPr fontId="1"/>
  </si>
  <si>
    <t>単位</t>
    <rPh sb="0" eb="2">
      <t>タンイ</t>
    </rPh>
    <phoneticPr fontId="1"/>
  </si>
  <si>
    <t>大豆もやし／ゆで</t>
    <rPh sb="0" eb="2">
      <t>ダイズ</t>
    </rPh>
    <phoneticPr fontId="1"/>
  </si>
  <si>
    <t>レタス／土耕栽培／結球葉／生</t>
    <rPh sb="4" eb="6">
      <t>ドコウ</t>
    </rPh>
    <rPh sb="6" eb="8">
      <t>サイバイ</t>
    </rPh>
    <rPh sb="9" eb="11">
      <t>ケッキュウ</t>
    </rPh>
    <rPh sb="11" eb="12">
      <t>ハ</t>
    </rPh>
    <rPh sb="13" eb="14">
      <t>セイ</t>
    </rPh>
    <phoneticPr fontId="1"/>
  </si>
  <si>
    <t>キャベツ／結球葉／生</t>
    <rPh sb="5" eb="7">
      <t>ケッキュウ</t>
    </rPh>
    <rPh sb="7" eb="8">
      <t>ハ</t>
    </rPh>
    <rPh sb="9" eb="10">
      <t>ナマ</t>
    </rPh>
    <phoneticPr fontId="1"/>
  </si>
  <si>
    <t>kcal</t>
    <phoneticPr fontId="1"/>
  </si>
  <si>
    <t>g</t>
    <phoneticPr fontId="1"/>
  </si>
  <si>
    <t>mg</t>
    <phoneticPr fontId="1"/>
  </si>
  <si>
    <t>μg</t>
    <phoneticPr fontId="1"/>
  </si>
  <si>
    <t>エネルギー</t>
    <phoneticPr fontId="1"/>
  </si>
  <si>
    <t>タンパク質</t>
    <rPh sb="4" eb="5">
      <t>シツ</t>
    </rPh>
    <phoneticPr fontId="1"/>
  </si>
  <si>
    <t>ナトリウム</t>
    <phoneticPr fontId="1"/>
  </si>
  <si>
    <t>カリウム</t>
    <phoneticPr fontId="1"/>
  </si>
  <si>
    <t>カルシウム</t>
    <phoneticPr fontId="1"/>
  </si>
  <si>
    <t>マグネシウム</t>
    <phoneticPr fontId="1"/>
  </si>
  <si>
    <t>ビタミンK</t>
    <phoneticPr fontId="1"/>
  </si>
  <si>
    <t>ビタミンC</t>
    <phoneticPr fontId="1"/>
  </si>
  <si>
    <t>「日本食品標準成分表2015年版（七訂）から引用</t>
    <rPh sb="1" eb="3">
      <t>ニホン</t>
    </rPh>
    <rPh sb="3" eb="5">
      <t>ショクヒン</t>
    </rPh>
    <rPh sb="5" eb="7">
      <t>ヒョウジュン</t>
    </rPh>
    <rPh sb="7" eb="10">
      <t>セイブンヒョウ</t>
    </rPh>
    <rPh sb="14" eb="16">
      <t>ネンバン</t>
    </rPh>
    <rPh sb="17" eb="18">
      <t>ナナ</t>
    </rPh>
    <rPh sb="18" eb="19">
      <t>テイ</t>
    </rPh>
    <rPh sb="22" eb="24">
      <t>インヨウ</t>
    </rPh>
    <phoneticPr fontId="1"/>
  </si>
  <si>
    <t>200℃設定</t>
    <rPh sb="4" eb="6">
      <t>セッテイ</t>
    </rPh>
    <phoneticPr fontId="1"/>
  </si>
  <si>
    <t>分</t>
    <rPh sb="0" eb="1">
      <t>フン</t>
    </rPh>
    <phoneticPr fontId="1"/>
  </si>
  <si>
    <t>℃</t>
    <phoneticPr fontId="1"/>
  </si>
  <si>
    <t>190℃設定</t>
    <rPh sb="4" eb="6">
      <t>セッテイ</t>
    </rPh>
    <phoneticPr fontId="1"/>
  </si>
  <si>
    <t>170℃設定</t>
    <rPh sb="4" eb="6">
      <t>セッテイ</t>
    </rPh>
    <phoneticPr fontId="1"/>
  </si>
  <si>
    <t>230℃設定</t>
    <rPh sb="4" eb="6">
      <t>セッテイ</t>
    </rPh>
    <phoneticPr fontId="1"/>
  </si>
  <si>
    <t>160℃設定</t>
    <rPh sb="4" eb="6">
      <t>セッテイ</t>
    </rPh>
    <phoneticPr fontId="1"/>
  </si>
  <si>
    <t>延長×20日</t>
    <rPh sb="0" eb="2">
      <t>エンチョウ</t>
    </rPh>
    <rPh sb="5" eb="6">
      <t>ニチ</t>
    </rPh>
    <phoneticPr fontId="1"/>
  </si>
  <si>
    <t>半日</t>
    <rPh sb="0" eb="2">
      <t>ハンニチ</t>
    </rPh>
    <phoneticPr fontId="1"/>
  </si>
  <si>
    <t>預かり</t>
    <rPh sb="0" eb="1">
      <t>アズ</t>
    </rPh>
    <phoneticPr fontId="1"/>
  </si>
  <si>
    <t>2018年</t>
    <rPh sb="4" eb="5">
      <t>ネン</t>
    </rPh>
    <phoneticPr fontId="1"/>
  </si>
  <si>
    <t>1月</t>
    <rPh sb="1" eb="2">
      <t>ガツ</t>
    </rPh>
    <phoneticPr fontId="1"/>
  </si>
  <si>
    <t>2月</t>
    <rPh sb="1" eb="2">
      <t>ガツ</t>
    </rPh>
    <phoneticPr fontId="1"/>
  </si>
  <si>
    <t>3月</t>
  </si>
  <si>
    <t>4月</t>
  </si>
  <si>
    <t>5月</t>
  </si>
  <si>
    <t>6月</t>
  </si>
  <si>
    <t>7月</t>
  </si>
  <si>
    <t>8月</t>
  </si>
  <si>
    <t>9月</t>
  </si>
  <si>
    <t>10月</t>
  </si>
  <si>
    <t>11月</t>
  </si>
  <si>
    <t>12月</t>
  </si>
  <si>
    <t>水道・下水道代</t>
    <rPh sb="0" eb="2">
      <t>スイドウ</t>
    </rPh>
    <rPh sb="3" eb="6">
      <t>ゲスイドウ</t>
    </rPh>
    <rPh sb="6" eb="7">
      <t>ダイ</t>
    </rPh>
    <phoneticPr fontId="1"/>
  </si>
  <si>
    <t>くもん</t>
    <phoneticPr fontId="1"/>
  </si>
  <si>
    <t>学校（小山引き落とし）</t>
    <rPh sb="0" eb="2">
      <t>ガッコウ</t>
    </rPh>
    <rPh sb="3" eb="5">
      <t>コヤマ</t>
    </rPh>
    <rPh sb="5" eb="6">
      <t>ヒ</t>
    </rPh>
    <rPh sb="7" eb="8">
      <t>オ</t>
    </rPh>
    <phoneticPr fontId="1"/>
  </si>
  <si>
    <t>幼稚園（小山引き落とし）</t>
    <rPh sb="0" eb="3">
      <t>ヨウチエン</t>
    </rPh>
    <rPh sb="4" eb="6">
      <t>コヤマ</t>
    </rPh>
    <rPh sb="6" eb="7">
      <t>ヒ</t>
    </rPh>
    <rPh sb="8" eb="9">
      <t>オ</t>
    </rPh>
    <phoneticPr fontId="1"/>
  </si>
  <si>
    <t>イオンカード</t>
    <phoneticPr fontId="1"/>
  </si>
  <si>
    <t>パルシステム</t>
    <phoneticPr fontId="1"/>
  </si>
  <si>
    <t>2月</t>
  </si>
  <si>
    <t>預かり　</t>
    <rPh sb="0" eb="1">
      <t>アズ</t>
    </rPh>
    <phoneticPr fontId="1"/>
  </si>
  <si>
    <t>出席日数（通常）</t>
    <rPh sb="0" eb="2">
      <t>シュッセキ</t>
    </rPh>
    <rPh sb="2" eb="4">
      <t>ニッスウ</t>
    </rPh>
    <rPh sb="5" eb="7">
      <t>ツウジョウ</t>
    </rPh>
    <phoneticPr fontId="1"/>
  </si>
  <si>
    <t>通常延長</t>
    <rPh sb="0" eb="2">
      <t>ツウジョウ</t>
    </rPh>
    <rPh sb="2" eb="4">
      <t>エンチョウ</t>
    </rPh>
    <phoneticPr fontId="1"/>
  </si>
  <si>
    <t>半日＋延長</t>
    <rPh sb="0" eb="2">
      <t>ハンニチ</t>
    </rPh>
    <rPh sb="3" eb="5">
      <t>エンチョウ</t>
    </rPh>
    <phoneticPr fontId="1"/>
  </si>
  <si>
    <t>2019年</t>
    <rPh sb="4" eb="5">
      <t>ネン</t>
    </rPh>
    <phoneticPr fontId="1"/>
  </si>
  <si>
    <t>半日＋延長（800円）</t>
    <rPh sb="0" eb="2">
      <t>ハンニチ</t>
    </rPh>
    <rPh sb="3" eb="5">
      <t>エンチョウ</t>
    </rPh>
    <rPh sb="9" eb="10">
      <t>エン</t>
    </rPh>
    <phoneticPr fontId="1"/>
  </si>
  <si>
    <t>通常延長（300円）</t>
    <rPh sb="0" eb="2">
      <t>ツウジョウ</t>
    </rPh>
    <rPh sb="2" eb="4">
      <t>エンチョウ</t>
    </rPh>
    <rPh sb="8" eb="9">
      <t>エン</t>
    </rPh>
    <phoneticPr fontId="1"/>
  </si>
  <si>
    <t>長期休み（300円）</t>
    <rPh sb="0" eb="2">
      <t>チョウキ</t>
    </rPh>
    <rPh sb="2" eb="3">
      <t>ヤス</t>
    </rPh>
    <rPh sb="8" eb="9">
      <t>エン</t>
    </rPh>
    <phoneticPr fontId="1"/>
  </si>
  <si>
    <t>預かり（1000円）　</t>
    <rPh sb="0" eb="1">
      <t>アズ</t>
    </rPh>
    <rPh sb="8" eb="9">
      <t>エン</t>
    </rPh>
    <phoneticPr fontId="1"/>
  </si>
  <si>
    <t>保育料（1ヶ月16900円）</t>
    <rPh sb="0" eb="3">
      <t>ホイクリョウ</t>
    </rPh>
    <rPh sb="6" eb="7">
      <t>ゲツ</t>
    </rPh>
    <rPh sb="12" eb="13">
      <t>エン</t>
    </rPh>
    <phoneticPr fontId="1"/>
  </si>
  <si>
    <t>保育料　1年間</t>
    <rPh sb="0" eb="3">
      <t>ホイクリョウ</t>
    </rPh>
    <rPh sb="5" eb="7">
      <t>ネンカン</t>
    </rPh>
    <phoneticPr fontId="1"/>
  </si>
  <si>
    <t>保育料（1ヶ月27600円）</t>
    <rPh sb="0" eb="3">
      <t>ホイクリョウ</t>
    </rPh>
    <rPh sb="6" eb="7">
      <t>ゲツ</t>
    </rPh>
    <rPh sb="12" eb="13">
      <t>エン</t>
    </rPh>
    <phoneticPr fontId="1"/>
  </si>
  <si>
    <t>サッカー</t>
    <phoneticPr fontId="1"/>
  </si>
  <si>
    <t>NHK（12ヶ月払い）</t>
    <rPh sb="7" eb="8">
      <t>ゲツ</t>
    </rPh>
    <rPh sb="8" eb="9">
      <t>バラ</t>
    </rPh>
    <phoneticPr fontId="1"/>
  </si>
  <si>
    <t>ガソリン代</t>
    <rPh sb="4" eb="5">
      <t>ダイ</t>
    </rPh>
    <phoneticPr fontId="1"/>
  </si>
  <si>
    <t>長期休み（15時まで）</t>
    <rPh sb="0" eb="2">
      <t>チョウキ</t>
    </rPh>
    <rPh sb="2" eb="3">
      <t>ヤス</t>
    </rPh>
    <rPh sb="7" eb="8">
      <t>ジ</t>
    </rPh>
    <phoneticPr fontId="1"/>
  </si>
  <si>
    <t>教育：1年</t>
    <rPh sb="0" eb="2">
      <t>キョウイク</t>
    </rPh>
    <rPh sb="4" eb="5">
      <t>ネン</t>
    </rPh>
    <phoneticPr fontId="1"/>
  </si>
  <si>
    <t>保育：1年</t>
    <rPh sb="0" eb="2">
      <t>ホイク</t>
    </rPh>
    <rPh sb="4" eb="5">
      <t>ネン</t>
    </rPh>
    <phoneticPr fontId="1"/>
  </si>
  <si>
    <t>差</t>
    <rPh sb="0" eb="1">
      <t>サ</t>
    </rPh>
    <phoneticPr fontId="1"/>
  </si>
  <si>
    <t>アピタ・ヨーク・マミー等スーパー</t>
    <rPh sb="11" eb="12">
      <t>ナド</t>
    </rPh>
    <phoneticPr fontId="1"/>
  </si>
  <si>
    <t>車税</t>
    <rPh sb="0" eb="1">
      <t>クルマ</t>
    </rPh>
    <rPh sb="1" eb="2">
      <t>ゼイ</t>
    </rPh>
    <phoneticPr fontId="1"/>
  </si>
  <si>
    <t>住民税</t>
    <rPh sb="0" eb="3">
      <t>ジュウミンゼイ</t>
    </rPh>
    <phoneticPr fontId="1"/>
  </si>
  <si>
    <t>確定拠出年金iDeCo</t>
  </si>
  <si>
    <t>小学校（引き落とし以外）</t>
    <rPh sb="0" eb="3">
      <t>ショウガッコウ</t>
    </rPh>
    <rPh sb="4" eb="5">
      <t>ヒ</t>
    </rPh>
    <rPh sb="6" eb="7">
      <t>オ</t>
    </rPh>
    <rPh sb="9" eb="11">
      <t>イガイ</t>
    </rPh>
    <phoneticPr fontId="1"/>
  </si>
  <si>
    <t>幼稚園（引き落とし以外）</t>
    <rPh sb="0" eb="3">
      <t>ヨウチエン</t>
    </rPh>
    <phoneticPr fontId="1"/>
  </si>
  <si>
    <t>藍 に つ い て</t>
  </si>
  <si>
    <t>藍に関する基本的なことがまとめてあります。写真は、クリックすると大きくなります。戻る時は、ブラウザーの「戻る」で。</t>
  </si>
  <si>
    <t>　　このページの内容 　（１）藍とは　（２）日本における藍　（３）藍の色素の生成　（４）藍染め　（５）藍植物　（６）沈殿藍　（７）合成藍の登場</t>
  </si>
  <si>
    <t>（１）藍とは</t>
  </si>
  <si>
    <t>（２）日本における藍</t>
  </si>
  <si>
    <t>　日本では、タデアイというタデ科の植物から藍が作られている。藍染めは、古くから行われていたと思われるが、近世になって木綿が広がったことに伴って、全国で盛んにタデアイが栽培され、染められるようになった。江戸時代には、阿波の国（現在の徳島県）が最大の生産地であった。</t>
  </si>
  <si>
    <t>生育したタデアイ</t>
  </si>
  <si>
    <t>花の咲いたタデアイ（白花と赤花）   </t>
  </si>
  <si>
    <t>　　日本の藍は、タデアイの葉を、発酵により堆肥状にすることで作られている。現在徳島で実際に行われている過程はだいたい次のようである。</t>
  </si>
  <si>
    <t>1)　葉を刈り取り、１cm程度に刻む。</t>
  </si>
  <si>
    <t>2)　扇風機の風により、茎と葉に分ける。</t>
  </si>
  <si>
    <t>3)　乾燥した葉は、土間のある建物の中で発酵させ、「すくも」と呼ばれる染料にする。その場所は、寝床と呼ばれる。</t>
  </si>
  <si>
    <t>4)　発酵は100日間ほどかかるが、その間、３－４日ごとに水をやり、切り返しと呼ばれる混ぜ合わす作業を行う。すくもを作る人のことを「藍師」と呼ぶが、すくも作りで重要なのは、与える水の量と発酵の温度である。</t>
  </si>
  <si>
    <t>5)　切り返しを行ったあと、保温をする必要があれば、むしろをかけておく。</t>
  </si>
  <si>
    <t>6)　できあがったすくもは、俵につめて、全国の染色家のもとへ発送する。</t>
  </si>
  <si>
    <t>生育したタデアイの葉を刈り取り、葉のみを発酵させ、すくもにする</t>
  </si>
  <si>
    <t>３から４日ごとに、水を与え、切り返しを行う</t>
  </si>
  <si>
    <t>水をやり、切り返したあとは、しばらく寝床に寝かしておく</t>
  </si>
  <si>
    <t>（３）藍の色素の生成</t>
  </si>
  <si>
    <r>
      <t>　　</t>
    </r>
    <r>
      <rPr>
        <sz val="12"/>
        <color theme="1"/>
        <rFont val="游ゴシック"/>
        <family val="3"/>
        <charset val="128"/>
        <scheme val="minor"/>
      </rPr>
      <t>インジカン</t>
    </r>
    <r>
      <rPr>
        <sz val="11"/>
        <color theme="1"/>
        <rFont val="游ゴシック"/>
        <family val="2"/>
        <charset val="128"/>
        <scheme val="minor"/>
      </rPr>
      <t>(無色)－－＜分解＞－→　</t>
    </r>
    <r>
      <rPr>
        <sz val="12"/>
        <color theme="1"/>
        <rFont val="游ゴシック"/>
        <family val="3"/>
        <charset val="128"/>
        <scheme val="minor"/>
      </rPr>
      <t>インドキシル</t>
    </r>
    <r>
      <rPr>
        <sz val="11"/>
        <color theme="1"/>
        <rFont val="游ゴシック"/>
        <family val="2"/>
        <charset val="128"/>
        <scheme val="minor"/>
      </rPr>
      <t>(無色)　－－＜酸化＞－→　</t>
    </r>
    <r>
      <rPr>
        <sz val="12"/>
        <color theme="1"/>
        <rFont val="游ゴシック"/>
        <family val="3"/>
        <charset val="128"/>
        <scheme val="minor"/>
      </rPr>
      <t>インジゴ</t>
    </r>
    <r>
      <rPr>
        <sz val="11"/>
        <color theme="1"/>
        <rFont val="游ゴシック"/>
        <family val="2"/>
        <charset val="128"/>
        <scheme val="minor"/>
      </rPr>
      <t>(青色)</t>
    </r>
  </si>
  <si>
    <t>これは、化学反応であり、このことを化学反応式で表すと次のようになる。</t>
  </si>
  <si>
    <t>（４）藍染め</t>
  </si>
  <si>
    <t>　一般に、染色を行う場合、まず染料を水に溶かし、それを繊維の中に染み込ませ、繊維と結合させることによって行う。絵の具やペンキの場合のように、表面に色を塗って着色するのとは大きく異なる。</t>
  </si>
  <si>
    <t>　インジゴは水に不溶の色素であるので、一旦色素を水に溶ける形に変換して繊維に吸収させ、繊維の中で再びインジゴに戻すことで染色が行われている。この操作のことを「建てる」と言う。</t>
  </si>
  <si>
    <t>　日本の伝統的な藍染めでは、写真のように、土の中に埋め込んだカメ(瓶)の中に、すくも・小麦ふすま（発酵の栄養源）・灰汁（アルカリ）を入れ、１週間ほど発酵させ、すくも中のインジゴを還元して水溶性にして行う。この発酵は、熟練を要する作業である。液面に泡（これを藍の花と称する）が立つと染めることができるようになる。</t>
  </si>
  <si>
    <t>藍染めは、このような大きなカメを土間の中に埋め込み、その中にすくもなどを仕込んで行う</t>
  </si>
  <si>
    <t>藍の花（藍色の泡）が液面にできると染色できるようになる</t>
  </si>
  <si>
    <t>糸や布を、カメの中に浸し、引き上げると空気中の酸素で酸化され、青く発色する</t>
  </si>
  <si>
    <t>　この「建てる」という操作によって起こる化学反応は、還元という種類の化学反応である。還元とは酸化の逆の変化であり、酸化された状態の鉄（鉄鉱石）から金属の鉄を作るような反応も還元である。この還元反応は、化学薬品の豊富な現代においては容易に行うことのできる化学反応であるが、薬品のなかった時代には、発酵という方法が使われた。発酵とは、微生物の力を借りて物質を変化させることである。微生物は、至る所に存在し、様々な営みをしている。その変化が人間にとって無用な場合は腐敗であるが、有用な場合が発酵である。ぶどうに含まれる糖類が発酵により変化してアルコールが生成することからもわかるように、発酵とは物質の変化を伴う現象である。物質の変化とは、化学変化（反応）である。</t>
  </si>
  <si>
    <t>　インジゴはアルカリ性の条件下、発酵か、還元作用を持つ薬品により、水に可溶の黄色い物質に変化する。この物質は、ロイコ体、リューコ体、ロイコインジゴなどと呼ばれ、空気に触れると酸化を受けて、再びもとのインジゴに戻る。ロイコインジゴは、アルカリ性の水にはよく溶けるが、中性や酸性の水にはほとんど溶けず、インジゴホワイトとして析出・沈殿する。</t>
  </si>
  <si>
    <t>イ ン ジ ゴ</t>
  </si>
  <si>
    <t>－－－－－－－＞</t>
  </si>
  <si>
    <t>還 元 型</t>
  </si>
  <si>
    <t>－－－－－－＞</t>
  </si>
  <si>
    <t>水に不溶</t>
  </si>
  <si>
    <t>発酵（発酵建て）</t>
  </si>
  <si>
    <t>水に可溶</t>
  </si>
  <si>
    <t>酸素</t>
  </si>
  <si>
    <t>薬品（化学建て）</t>
  </si>
  <si>
    <t>青色</t>
  </si>
  <si>
    <t>黄色</t>
  </si>
  <si>
    <t>　還元は、古くは主に発酵によって行われていたが、近世では、緑バンや、亜鉛粉末による還元も行われており、これらは一種の化学薬品であるので、化学建てと呼ばれる。さらに、近代になってからは、ハイドロサルファイトという優れた還元のための薬品が作られ、現在のジーンズなどの工業的な合成藍による染色では盛んに使われている。</t>
  </si>
  <si>
    <t>（５）藍植物</t>
  </si>
  <si>
    <t>　世界にはインジゴを生み出す種々の植物があり、その分類学上の種類もさまざまである。下に一覧にした。そしてこれらの植物が世界各地において古くから藍染めに用いられてきた。いずれの藍植物も、インジゴの前駆体であるインジカンを含有している。インジカンはインドキシルにグルコースが結合した形の配糖体の一種で、無色の水溶性物質である。これが加水分解されてインドキシルに変化し、その２分子が空気酸化されることによって、青色のインジゴ色素を形成する。</t>
  </si>
  <si>
    <t>◆タデアイ（タデ科）</t>
  </si>
  <si>
    <r>
      <t>　学名：</t>
    </r>
    <r>
      <rPr>
        <i/>
        <sz val="11"/>
        <color theme="1"/>
        <rFont val="游ゴシック"/>
        <family val="3"/>
        <charset val="128"/>
        <scheme val="minor"/>
      </rPr>
      <t>Polygonum tinctorium</t>
    </r>
    <r>
      <rPr>
        <sz val="11"/>
        <color theme="1"/>
        <rFont val="游ゴシック"/>
        <family val="2"/>
        <charset val="128"/>
        <scheme val="minor"/>
      </rPr>
      <t xml:space="preserve"> Lour.</t>
    </r>
  </si>
  <si>
    <t>◆インド藍（マメ科、コマツナギ属：Indigofera）</t>
  </si>
  <si>
    <t>・キアイ</t>
  </si>
  <si>
    <r>
      <t>　学名：</t>
    </r>
    <r>
      <rPr>
        <i/>
        <sz val="11"/>
        <color theme="1"/>
        <rFont val="游ゴシック"/>
        <family val="3"/>
        <charset val="128"/>
        <scheme val="minor"/>
      </rPr>
      <t>Indigofera tinctoria</t>
    </r>
    <r>
      <rPr>
        <sz val="11"/>
        <color theme="1"/>
        <rFont val="游ゴシック"/>
        <family val="2"/>
        <charset val="128"/>
        <scheme val="minor"/>
      </rPr>
      <t xml:space="preserve"> L. （「インド藍」とはもともとは、主にこれをさす）</t>
    </r>
  </si>
  <si>
    <t>・ナンバンコマツナギ （熱帯アメリカ原産。色素含量が多いので広まっている）</t>
  </si>
  <si>
    <r>
      <t>　学名：</t>
    </r>
    <r>
      <rPr>
        <i/>
        <sz val="11"/>
        <color theme="1"/>
        <rFont val="游ゴシック"/>
        <family val="3"/>
        <charset val="128"/>
        <scheme val="minor"/>
      </rPr>
      <t>Indigofera suffruticosa</t>
    </r>
    <r>
      <rPr>
        <sz val="11"/>
        <color theme="1"/>
        <rFont val="游ゴシック"/>
        <family val="2"/>
        <charset val="128"/>
        <scheme val="minor"/>
      </rPr>
      <t xml:space="preserve"> Mill.</t>
    </r>
  </si>
  <si>
    <t>◆琉球藍 （キツネノマゴ科）</t>
  </si>
  <si>
    <r>
      <t>　 学名：</t>
    </r>
    <r>
      <rPr>
        <i/>
        <sz val="11"/>
        <color theme="1"/>
        <rFont val="游ゴシック"/>
        <family val="3"/>
        <charset val="128"/>
        <scheme val="minor"/>
      </rPr>
      <t>Strobilanthes cusia</t>
    </r>
  </si>
  <si>
    <t>◆大青（ウォード、英woad 独waid 仏Pastel、アブラナ科）</t>
  </si>
  <si>
    <r>
      <t>学名：</t>
    </r>
    <r>
      <rPr>
        <i/>
        <sz val="11"/>
        <color theme="1"/>
        <rFont val="游ゴシック"/>
        <family val="3"/>
        <charset val="128"/>
        <scheme val="minor"/>
      </rPr>
      <t>Isatis tinctoria</t>
    </r>
    <r>
      <rPr>
        <sz val="11"/>
        <color theme="1"/>
        <rFont val="游ゴシック"/>
        <family val="2"/>
        <charset val="128"/>
        <scheme val="minor"/>
      </rPr>
      <t xml:space="preserve"> L.</t>
    </r>
  </si>
  <si>
    <t>（６）沈殿藍</t>
  </si>
  <si>
    <t>　日本の藍の作り方は、すくも法と呼ばれ、ヨーロッパの藍もウォードという植物から、これに似た方法で行われていた。それに対して、沖縄やインドでは、沈殿法という方法で藍が作られている。</t>
  </si>
  <si>
    <t>　沈殿法は、藍の植物を水につけ、その成分を水に抽出し、その水が発酵するのに伴って、インジカンが水に溶け出てくるとともにインドキシルに分解され、さらに空気を送り込むことで酸化させてインジゴを作るというものである。できたインジゴは、植物の残渣からは分離され、沈殿させて取り出される。これを、インド藍の場合は乾燥させ固め、沖縄の場合は、泥藍（水分を含んだ泥状）で出荷される。</t>
  </si>
  <si>
    <t>　すくも法が、植物の残渣をすべて残しており、インジゴ色素はその中に含まれているため、色素含有量がどうしても少なくなるのと違い、インジゴ色素含量が高い。</t>
  </si>
  <si>
    <t>　すくも法にしても、沈殿法にしても自然の為す技によって、色を持たない成分から青い色素が生み出されている。</t>
  </si>
  <si>
    <t>　インド藍は、12世紀にはヨーロッパにもたらされていた。大航海時代ののちには、ポルトガル・オランダ・イギリスがインドに進出し、香料などとともに藍も輸入していた。藍の農場は、インドから西インド諸島（中米、カリブ海）にも移った。</t>
  </si>
  <si>
    <t>（７）合成藍の登場</t>
  </si>
  <si>
    <t>染織紀行のページへ）</t>
  </si>
  <si>
    <t>　合成インジゴは、天然インジゴと全く同じ物質であり、純度の高く一定のものが安価に生産できたことから、天然のものを衰退させてしまった。</t>
  </si>
  <si>
    <t>　現在でも、ジーンズの染色などのために、大量に生産されている。ジーンズは、1829年ドイツ生まれで、1847年にアメリカに渡ったリーバイ・シュトラウス（Levi Strauss）が、1853年に、フランスのニームで作られた生地を使って初めて作り、さらに1870年代に、鋲（びょう）打ちの製品を出したことで広まった。その後この労働者の作業着がインジゴで染められたことで、労働者階級のことがブルーカラーと呼ばれるもととなった。さらに1960年代以降に、反体制の象徴として若者が着用することにより世界中に広まったが、洗濯などにより色落ちがしやすく、染料としては大きな欠点を持っているインジゴが、今なお大量に使われていることは、興味深い。</t>
  </si>
  <si>
    <t>藍の生葉染めについて</t>
  </si>
  <si>
    <t>藍の生葉染めによる紫染め</t>
  </si>
  <si>
    <t>詳しくしくは、次の書籍も参考にして下さい。</t>
  </si>
  <si>
    <t>藍に関する説明が記載されている本</t>
  </si>
  <si>
    <t>◆木村光雄：「藍染の歴史と科学」裳華房、1992、\1300</t>
  </si>
  <si>
    <t>　藍や藍染めについて、染色の基礎を含めて解説してある</t>
  </si>
  <si>
    <r>
      <t>◆くさかべのぶゆき：</t>
    </r>
    <r>
      <rPr>
        <sz val="10"/>
        <color theme="1"/>
        <rFont val="游ゴシック"/>
        <family val="3"/>
        <charset val="128"/>
        <scheme val="minor"/>
      </rPr>
      <t>「</t>
    </r>
    <r>
      <rPr>
        <sz val="11"/>
        <color theme="1"/>
        <rFont val="游ゴシック"/>
        <family val="2"/>
        <charset val="128"/>
        <scheme val="minor"/>
      </rPr>
      <t>アイ</t>
    </r>
    <r>
      <rPr>
        <sz val="10"/>
        <color theme="1"/>
        <rFont val="游ゴシック"/>
        <family val="3"/>
        <charset val="128"/>
        <scheme val="minor"/>
      </rPr>
      <t>の絵本」、</t>
    </r>
    <r>
      <rPr>
        <sz val="11"/>
        <color theme="1"/>
        <rFont val="游ゴシック"/>
        <family val="2"/>
        <charset val="128"/>
        <scheme val="minor"/>
      </rPr>
      <t>農</t>
    </r>
    <r>
      <rPr>
        <sz val="10"/>
        <color theme="1"/>
        <rFont val="游ゴシック"/>
        <family val="3"/>
        <charset val="128"/>
        <scheme val="minor"/>
      </rPr>
      <t>文</t>
    </r>
    <r>
      <rPr>
        <sz val="11"/>
        <color theme="1"/>
        <rFont val="游ゴシック"/>
        <family val="2"/>
        <charset val="128"/>
        <scheme val="minor"/>
      </rPr>
      <t>協</t>
    </r>
    <r>
      <rPr>
        <sz val="10"/>
        <color theme="1"/>
        <rFont val="游ゴシック"/>
        <family val="3"/>
        <charset val="128"/>
        <scheme val="minor"/>
      </rPr>
      <t>、199</t>
    </r>
    <r>
      <rPr>
        <sz val="11"/>
        <color theme="1"/>
        <rFont val="游ゴシック"/>
        <family val="2"/>
        <charset val="128"/>
        <scheme val="minor"/>
      </rPr>
      <t>9</t>
    </r>
  </si>
  <si>
    <t>　子供向けを前提とした本だが、大人にとっても藍のことが詳しくわかる。</t>
  </si>
  <si>
    <t>◆竹内淳子：「藍」、法政大出版局、1991</t>
  </si>
  <si>
    <t>　北海道の藍から沖縄の藍まで藍師、紺屋などの人を訪ねた記録 </t>
  </si>
  <si>
    <t>◆村上道太郎：「藍が来た道」（新潮選書）、1989</t>
  </si>
  <si>
    <t>◆ＮＨＫ名古屋放送局(編)：「ジャパン・ブルー」、日本放送出版協会、1989</t>
  </si>
  <si>
    <t>◆日本藍染文化協会（編）：「日本の藍～染織の美と伝統」、日本放送出版協会、1994</t>
  </si>
  <si>
    <t>◆吉岡幸雄：「日本の藍、ジャパンブルー」、京都書院、1997、1000円</t>
  </si>
  <si>
    <t>藍染めの実際の技法が記載されている本</t>
  </si>
  <si>
    <t>◆山崎青樹：草木染技法全書１「糸染・浸し染の基本」、美術出版社、1997、3200円</t>
  </si>
  <si>
    <t>◆山崎和樹：「草木染」、山と渓谷社、1997、1900円</t>
  </si>
  <si>
    <t>◆吉岡幸雄：「自然の色を染める」、紫紅社、1996、7500円</t>
  </si>
  <si>
    <t>インジゴとは、本来はインドで栽培されている藍植物からとれる天然藍(インド藍)のことを指し、「インドからきたもの」というのが本来の意味であるが、その中に含まれる色素の物質名ともなっている。</t>
    <phoneticPr fontId="1"/>
  </si>
  <si>
    <t>　「藍」とは、ある種の植物の中に含まれている成分が変化して生じた、藍色の色素を含む染料のことである。また、それを生み出す植物のことや、色をさしたりもする。藍の色素は、インジゴ（インジゴチン）と呼ばれ、これを繊維に染めつけることで、藍色の染色ができる。</t>
    <phoneticPr fontId="1"/>
  </si>
  <si>
    <t>　庶民の染料として、大量に作られていた日本の天然藍も、江戸時代末期には色素含有量の多いインド藍が輸入され、明治になると、ドイツで開発された合成インジゴの輸入も増えたため、その生産量は激減した。また、第二次世界大戦でその栽培が禁止されたために、藍の生産は途絶える寸前まで行った。しかしながら、徳島の藍師が、戦争中も種を守り、副業をしながらも藍作りを続けきたことで、現在でもその伝統が生き続けている。ヨーロッパのウォードが今世紀の初めに途絶えたのとは対照的である。そして、人々の生活が豊かになったことで、天然染料による染色が見直され、手作り独特の暖かさを人が求めだしたということで、藍も見直されてきている。</t>
    <phoneticPr fontId="1"/>
  </si>
  <si>
    <t>　そもそも、なぜ緑色のタデアイの葉から、青い色が生まれるのだろうか。タデアイの葉の中には、インジカンという無色の物質が含まれており、葉が傷ついたり、枯れると、次のような変化が起こり、インジゴという青い色素ができる。</t>
    <phoneticPr fontId="1"/>
  </si>
  <si>
    <t>後で触れるように、世界にはインジゴを生み出す種々の植物があり、その分類学上の種類もさまざまである。そしてこれらの植物が世界各地において古くから藍染めに用いられてきた。いずれの藍植物も、インジゴの前駆体であるインジカン（無色の水溶性物質）を含有している。これが加水分解されてインドキシルに変化し、その２分子が空気酸化とともに結合することによって、青色のインジゴ色素を形成する</t>
    <phoneticPr fontId="1"/>
  </si>
  <si>
    <t>フォトフレンズ</t>
    <phoneticPr fontId="1"/>
  </si>
  <si>
    <t>hiroko@softbank.ne.lp</t>
    <phoneticPr fontId="1"/>
  </si>
  <si>
    <t>shouta07</t>
    <phoneticPr fontId="1"/>
  </si>
  <si>
    <t>料理レシピ</t>
  </si>
  <si>
    <r>
      <t>材 料</t>
    </r>
    <r>
      <rPr>
        <sz val="7"/>
        <color rgb="FF889955"/>
        <rFont val="&amp;quot"/>
        <family val="2"/>
      </rPr>
      <t>（沢山❤人分）</t>
    </r>
  </si>
  <si>
    <t>赤紫蘇の葉</t>
  </si>
  <si>
    <t>３００ｇ</t>
  </si>
  <si>
    <t>クエン酸</t>
  </si>
  <si>
    <t>３０ｇ（２０～４０ｇ）</t>
  </si>
  <si>
    <t>砂糖</t>
  </si>
  <si>
    <t>５００ｇ（～８００ｇ）</t>
  </si>
  <si>
    <t>水</t>
  </si>
  <si>
    <t>２リットル</t>
  </si>
  <si>
    <t>約1時間</t>
  </si>
  <si>
    <t>500円前後</t>
  </si>
  <si>
    <t>保存性を高めたい場合は、クエン酸を最大４０ｇまで増やしてもOK。</t>
  </si>
  <si>
    <t>逆に、減らしたい時は、２０ｇまでにしてOK。</t>
  </si>
  <si>
    <t>砂糖を多めに、最大８００ｇに増やしてもOKです。</t>
  </si>
  <si>
    <t>時間</t>
    <rPh sb="0" eb="2">
      <t>ジカン</t>
    </rPh>
    <phoneticPr fontId="1"/>
  </si>
  <si>
    <t>２人合計時間</t>
    <rPh sb="1" eb="2">
      <t>リ</t>
    </rPh>
    <rPh sb="2" eb="4">
      <t>ゴウケイ</t>
    </rPh>
    <rPh sb="4" eb="6">
      <t>ジカン</t>
    </rPh>
    <phoneticPr fontId="1"/>
  </si>
  <si>
    <t>２人合計金額</t>
    <rPh sb="1" eb="2">
      <t>リ</t>
    </rPh>
    <rPh sb="2" eb="4">
      <t>ゴウケイ</t>
    </rPh>
    <rPh sb="4" eb="6">
      <t>キンガク</t>
    </rPh>
    <phoneticPr fontId="1"/>
  </si>
  <si>
    <t>円</t>
    <rPh sb="0" eb="1">
      <t>エン</t>
    </rPh>
    <phoneticPr fontId="1"/>
  </si>
  <si>
    <t>+</t>
    <phoneticPr fontId="1"/>
  </si>
  <si>
    <t>アフラック</t>
    <phoneticPr fontId="1"/>
  </si>
  <si>
    <t>アフラック　保険（紘子）</t>
    <rPh sb="6" eb="8">
      <t>ホケン</t>
    </rPh>
    <rPh sb="9" eb="11">
      <t>ヒロコ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</si>
</sst>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0\)"/>
  </numFmts>
  <fonts count="24">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1"/>
      <color theme="1"/>
      <name val="游ゴシック"/>
      <family val="3"/>
      <charset val="128"/>
      <scheme val="minor"/>
    </font>
    <font>
      <b/>
      <sz val="11"/>
      <color theme="4"/>
      <name val="游ゴシック"/>
      <family val="3"/>
      <charset val="128"/>
      <scheme val="minor"/>
    </font>
    <font>
      <sz val="7"/>
      <color rgb="FFFF0000"/>
      <name val="Times New Roman"/>
      <family val="1"/>
    </font>
    <font>
      <sz val="11"/>
      <color rgb="FF006100"/>
      <name val="游ゴシック"/>
      <family val="2"/>
      <charset val="128"/>
      <scheme val="minor"/>
    </font>
    <font>
      <sz val="11"/>
      <color rgb="FF9C0006"/>
      <name val="游ゴシック"/>
      <family val="2"/>
      <charset val="128"/>
      <scheme val="minor"/>
    </font>
    <font>
      <sz val="9"/>
      <color indexed="81"/>
      <name val="MS P ゴシック"/>
      <family val="3"/>
      <charset val="128"/>
    </font>
    <font>
      <b/>
      <sz val="9"/>
      <color indexed="81"/>
      <name val="MS P ゴシック"/>
      <family val="3"/>
      <charset val="128"/>
    </font>
    <font>
      <sz val="10"/>
      <color rgb="FF333333"/>
      <name val="メイリオ"/>
      <family val="3"/>
      <charset val="128"/>
    </font>
    <font>
      <sz val="18"/>
      <color rgb="FF3366FF"/>
      <name val="游ゴシック"/>
      <family val="3"/>
      <charset val="128"/>
      <scheme val="minor"/>
    </font>
    <font>
      <i/>
      <sz val="11"/>
      <color theme="1"/>
      <name val="游ゴシック"/>
      <family val="3"/>
      <charset val="128"/>
      <scheme val="minor"/>
    </font>
    <font>
      <i/>
      <sz val="11"/>
      <color rgb="FF990000"/>
      <name val="游ゴシック"/>
      <family val="3"/>
      <charset val="128"/>
      <scheme val="minor"/>
    </font>
    <font>
      <sz val="12"/>
      <color rgb="FF000099"/>
      <name val="游ゴシック"/>
      <family val="3"/>
      <charset val="128"/>
      <scheme val="minor"/>
    </font>
    <font>
      <b/>
      <sz val="12"/>
      <color rgb="FF000099"/>
      <name val="游ゴシック"/>
      <family val="3"/>
      <charset val="128"/>
      <scheme val="minor"/>
    </font>
    <font>
      <sz val="12"/>
      <color theme="1"/>
      <name val="游ゴシック"/>
      <family val="3"/>
      <charset val="128"/>
      <scheme val="minor"/>
    </font>
    <font>
      <b/>
      <sz val="12"/>
      <color rgb="FF3333FF"/>
      <name val="游ゴシック"/>
      <family val="3"/>
      <charset val="128"/>
      <scheme val="minor"/>
    </font>
    <font>
      <sz val="10"/>
      <color theme="1"/>
      <name val="游ゴシック"/>
      <family val="3"/>
      <charset val="128"/>
      <scheme val="minor"/>
    </font>
    <font>
      <b/>
      <sz val="10"/>
      <color rgb="FF9F8866"/>
      <name val="&amp;quot"/>
      <family val="2"/>
    </font>
    <font>
      <sz val="8"/>
      <color rgb="FF685333"/>
      <name val="&amp;quot"/>
      <family val="2"/>
    </font>
    <font>
      <b/>
      <sz val="8"/>
      <color rgb="FF889955"/>
      <name val="&amp;quot"/>
      <family val="2"/>
    </font>
    <font>
      <sz val="7"/>
      <color rgb="FF889955"/>
      <name val="&amp;quot"/>
      <family val="2"/>
    </font>
    <font>
      <sz val="8"/>
      <color rgb="FF555555"/>
      <name val="&amp;quot"/>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CCFF"/>
        <bgColor indexed="64"/>
      </patternFill>
    </fill>
    <fill>
      <patternFill patternType="solid">
        <fgColor theme="0" tint="-0.24994659260841701"/>
        <bgColor indexed="64"/>
      </patternFill>
    </fill>
    <fill>
      <patternFill patternType="solid">
        <fgColor rgb="FFC6EFCE"/>
      </patternFill>
    </fill>
    <fill>
      <patternFill patternType="solid">
        <fgColor rgb="FFFFC7CE"/>
      </patternFill>
    </fill>
    <fill>
      <patternFill patternType="solid">
        <fgColor theme="4" tint="0.59999389629810485"/>
        <bgColor indexed="64"/>
      </patternFill>
    </fill>
    <fill>
      <patternFill patternType="solid">
        <fgColor rgb="FFD9F7F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rgb="FF000000"/>
      </left>
      <right/>
      <top/>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6" fillId="8" borderId="0" applyNumberFormat="0" applyBorder="0" applyAlignment="0" applyProtection="0">
      <alignment vertical="center"/>
    </xf>
    <xf numFmtId="0" fontId="7" fillId="9" borderId="0" applyNumberFormat="0" applyBorder="0" applyAlignment="0" applyProtection="0">
      <alignment vertical="center"/>
    </xf>
  </cellStyleXfs>
  <cellXfs count="88">
    <xf numFmtId="0" fontId="0" fillId="0" borderId="0" xfId="0">
      <alignment vertical="center"/>
    </xf>
    <xf numFmtId="0" fontId="0" fillId="0" borderId="0" xfId="0" applyAlignment="1">
      <alignment horizontal="right" shrinkToFit="1"/>
    </xf>
    <xf numFmtId="0" fontId="0" fillId="0" borderId="0" xfId="0" applyAlignment="1">
      <alignment vertical="center" shrinkToFit="1"/>
    </xf>
    <xf numFmtId="5" fontId="0" fillId="0" borderId="0" xfId="0" applyNumberFormat="1" applyAlignment="1">
      <alignment vertical="center" shrinkToFit="1"/>
    </xf>
    <xf numFmtId="0" fontId="0" fillId="0" borderId="1" xfId="0" applyBorder="1" applyAlignment="1">
      <alignment horizontal="right" shrinkToFit="1"/>
    </xf>
    <xf numFmtId="55" fontId="0" fillId="0" borderId="1" xfId="0" applyNumberFormat="1" applyBorder="1" applyAlignment="1">
      <alignment horizontal="right" shrinkToFit="1"/>
    </xf>
    <xf numFmtId="5" fontId="0" fillId="0" borderId="1" xfId="0" applyNumberFormat="1" applyBorder="1" applyAlignment="1">
      <alignment vertical="center" shrinkToFit="1"/>
    </xf>
    <xf numFmtId="0" fontId="0" fillId="3" borderId="1" xfId="0" applyFill="1" applyBorder="1" applyAlignment="1">
      <alignment vertical="center" shrinkToFit="1"/>
    </xf>
    <xf numFmtId="0" fontId="0" fillId="2" borderId="1" xfId="0" applyFill="1" applyBorder="1" applyAlignment="1">
      <alignment horizontal="center" shrinkToFit="1"/>
    </xf>
    <xf numFmtId="176" fontId="0" fillId="0" borderId="0" xfId="0" applyNumberFormat="1">
      <alignment vertical="center"/>
    </xf>
    <xf numFmtId="0" fontId="2" fillId="0" borderId="0" xfId="1">
      <alignment vertical="center"/>
    </xf>
    <xf numFmtId="0" fontId="3" fillId="0" borderId="0" xfId="0" applyFont="1">
      <alignment vertical="center"/>
    </xf>
    <xf numFmtId="0" fontId="4" fillId="0" borderId="0" xfId="0" applyFont="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5" fillId="0" borderId="0" xfId="0" applyFont="1">
      <alignment vertical="center"/>
    </xf>
    <xf numFmtId="0" fontId="0" fillId="4" borderId="2" xfId="0" applyFill="1" applyBorder="1">
      <alignment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3" borderId="5" xfId="0" applyFill="1" applyBorder="1">
      <alignment vertical="center"/>
    </xf>
    <xf numFmtId="0" fontId="0" fillId="3" borderId="6" xfId="0" applyFill="1" applyBorder="1" applyAlignment="1">
      <alignment horizontal="center" vertical="center"/>
    </xf>
    <xf numFmtId="0" fontId="0" fillId="0" borderId="5" xfId="0"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5" fontId="0" fillId="4" borderId="1" xfId="0" applyNumberFormat="1" applyFill="1" applyBorder="1" applyAlignment="1">
      <alignment vertical="center" shrinkToFit="1"/>
    </xf>
    <xf numFmtId="5" fontId="0" fillId="5" borderId="1" xfId="0" applyNumberFormat="1" applyFill="1" applyBorder="1" applyAlignment="1">
      <alignment vertical="center" shrinkToFit="1"/>
    </xf>
    <xf numFmtId="5" fontId="0" fillId="2" borderId="1" xfId="0" applyNumberFormat="1" applyFill="1" applyBorder="1" applyAlignment="1">
      <alignment vertical="center" shrinkToFit="1"/>
    </xf>
    <xf numFmtId="0" fontId="0" fillId="4" borderId="2" xfId="0" applyFill="1" applyBorder="1" applyAlignment="1">
      <alignment horizontal="right" shrinkToFit="1"/>
    </xf>
    <xf numFmtId="0" fontId="0" fillId="3" borderId="3" xfId="0" applyFill="1" applyBorder="1" applyAlignment="1">
      <alignment horizontal="right" shrinkToFit="1"/>
    </xf>
    <xf numFmtId="0" fontId="0" fillId="3" borderId="4" xfId="0" applyFill="1" applyBorder="1" applyAlignment="1">
      <alignment horizontal="right" shrinkToFit="1"/>
    </xf>
    <xf numFmtId="0" fontId="0" fillId="0" borderId="0" xfId="0" applyAlignment="1">
      <alignment horizontal="center" vertical="center" shrinkToFit="1"/>
    </xf>
    <xf numFmtId="0" fontId="0" fillId="0" borderId="5" xfId="0" applyBorder="1" applyAlignment="1">
      <alignment horizontal="right" shrinkToFit="1"/>
    </xf>
    <xf numFmtId="5" fontId="0" fillId="0" borderId="1" xfId="0" applyNumberFormat="1" applyBorder="1" applyAlignment="1">
      <alignment horizontal="right" shrinkToFit="1"/>
    </xf>
    <xf numFmtId="5" fontId="0" fillId="0" borderId="6" xfId="0" applyNumberFormat="1" applyBorder="1" applyAlignment="1">
      <alignment horizontal="right" shrinkToFit="1"/>
    </xf>
    <xf numFmtId="0" fontId="0" fillId="0" borderId="1" xfId="0" applyBorder="1" applyAlignment="1">
      <alignment horizontal="center" vertical="center" shrinkToFit="1"/>
    </xf>
    <xf numFmtId="0" fontId="0" fillId="0" borderId="1" xfId="0" applyFill="1" applyBorder="1" applyAlignment="1">
      <alignment horizontal="center" shrinkToFit="1"/>
    </xf>
    <xf numFmtId="0" fontId="0" fillId="7" borderId="1" xfId="0" applyFill="1" applyBorder="1" applyAlignment="1">
      <alignment vertical="center" shrinkToFit="1"/>
    </xf>
    <xf numFmtId="0" fontId="0" fillId="0" borderId="10" xfId="0" applyBorder="1" applyAlignment="1">
      <alignment horizontal="right" shrinkToFit="1"/>
    </xf>
    <xf numFmtId="5" fontId="0" fillId="0" borderId="11" xfId="0" applyNumberFormat="1" applyBorder="1" applyAlignment="1">
      <alignment horizontal="right" shrinkToFit="1"/>
    </xf>
    <xf numFmtId="5" fontId="0" fillId="0" borderId="12" xfId="0" applyNumberFormat="1" applyBorder="1" applyAlignment="1">
      <alignment horizontal="right" shrinkToFit="1"/>
    </xf>
    <xf numFmtId="0" fontId="0" fillId="0" borderId="13" xfId="0" applyBorder="1" applyAlignment="1">
      <alignment horizontal="right" shrinkToFit="1"/>
    </xf>
    <xf numFmtId="5" fontId="0" fillId="6" borderId="14" xfId="0" applyNumberFormat="1" applyFill="1" applyBorder="1" applyAlignment="1">
      <alignment horizontal="right" shrinkToFit="1"/>
    </xf>
    <xf numFmtId="5" fontId="0" fillId="6" borderId="15" xfId="0" applyNumberFormat="1" applyFill="1" applyBorder="1" applyAlignment="1">
      <alignment horizontal="right" shrinkToFit="1"/>
    </xf>
    <xf numFmtId="0" fontId="0" fillId="4" borderId="1" xfId="0" applyFill="1" applyBorder="1" applyAlignment="1">
      <alignment horizontal="center" vertical="center" shrinkToFit="1"/>
    </xf>
    <xf numFmtId="0" fontId="0" fillId="4" borderId="1" xfId="0" applyFill="1" applyBorder="1" applyAlignment="1">
      <alignment vertical="center" shrinkToFit="1"/>
    </xf>
    <xf numFmtId="0" fontId="0" fillId="3" borderId="1" xfId="0" applyFill="1" applyBorder="1" applyAlignment="1">
      <alignment horizontal="center" vertical="center" shrinkToFit="1"/>
    </xf>
    <xf numFmtId="5" fontId="7" fillId="9" borderId="1" xfId="3" applyNumberFormat="1" applyBorder="1" applyAlignment="1">
      <alignment vertical="center" shrinkToFit="1"/>
    </xf>
    <xf numFmtId="5" fontId="6" fillId="8" borderId="1" xfId="2" applyNumberFormat="1" applyBorder="1" applyAlignment="1">
      <alignment vertical="center" shrinkToFit="1"/>
    </xf>
    <xf numFmtId="0" fontId="0" fillId="0" borderId="1" xfId="0" applyBorder="1" applyAlignment="1">
      <alignment vertical="center" shrinkToFit="1"/>
    </xf>
    <xf numFmtId="0" fontId="6" fillId="8" borderId="1" xfId="2" applyBorder="1" applyAlignment="1">
      <alignment vertical="center" shrinkToFit="1"/>
    </xf>
    <xf numFmtId="0" fontId="0" fillId="0" borderId="16" xfId="0" applyBorder="1" applyAlignment="1">
      <alignment vertical="center" shrinkToFit="1"/>
    </xf>
    <xf numFmtId="5" fontId="0" fillId="0" borderId="17" xfId="0" applyNumberFormat="1" applyBorder="1" applyAlignment="1">
      <alignment vertical="center" shrinkToFit="1"/>
    </xf>
    <xf numFmtId="5" fontId="0" fillId="0" borderId="18" xfId="0" applyNumberFormat="1" applyBorder="1" applyAlignment="1">
      <alignment vertical="center" shrinkToFit="1"/>
    </xf>
    <xf numFmtId="0" fontId="0" fillId="10" borderId="1" xfId="0" applyFill="1" applyBorder="1" applyAlignment="1">
      <alignment horizontal="center" vertical="center" shrinkToFit="1"/>
    </xf>
    <xf numFmtId="5" fontId="0" fillId="10" borderId="1" xfId="0" applyNumberFormat="1" applyFill="1" applyBorder="1" applyAlignment="1">
      <alignment vertical="center" shrinkToFit="1"/>
    </xf>
    <xf numFmtId="0" fontId="0" fillId="0" borderId="19" xfId="0" applyBorder="1" applyAlignment="1">
      <alignment vertical="center" shrinkToFit="1"/>
    </xf>
    <xf numFmtId="0" fontId="10" fillId="0" borderId="0" xfId="0" applyFont="1">
      <alignment vertical="center"/>
    </xf>
    <xf numFmtId="0" fontId="0" fillId="0" borderId="0" xfId="0" applyAlignment="1">
      <alignment horizontal="left" vertical="center" wrapText="1"/>
    </xf>
    <xf numFmtId="0" fontId="1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16" fillId="0" borderId="0" xfId="0" applyFont="1" applyAlignment="1">
      <alignment horizontal="center" vertical="center" wrapText="1"/>
    </xf>
    <xf numFmtId="0" fontId="14"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0" fillId="0" borderId="0" xfId="0" applyAlignment="1"/>
    <xf numFmtId="0" fontId="19" fillId="0" borderId="0" xfId="0" applyFont="1" applyAlignment="1">
      <alignment horizontal="left" vertical="center" wrapText="1"/>
    </xf>
    <xf numFmtId="0" fontId="21" fillId="0" borderId="0" xfId="0" applyFont="1" applyAlignment="1">
      <alignment horizontal="left" vertical="center" wrapText="1"/>
    </xf>
    <xf numFmtId="0" fontId="2" fillId="0" borderId="0" xfId="1" applyAlignment="1">
      <alignment horizontal="left" vertical="center" wrapText="1" indent="1"/>
    </xf>
    <xf numFmtId="0" fontId="20" fillId="0" borderId="0" xfId="0" applyFont="1" applyAlignment="1">
      <alignment horizontal="left" vertical="center" wrapText="1"/>
    </xf>
    <xf numFmtId="0" fontId="20"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0" fillId="0" borderId="0" xfId="0" applyAlignment="1">
      <alignment horizontal="center" vertical="center" shrinkToFit="1"/>
    </xf>
    <xf numFmtId="0" fontId="0" fillId="0" borderId="0" xfId="0" applyAlignment="1">
      <alignment horizontal="left" vertical="center" wrapText="1"/>
    </xf>
    <xf numFmtId="0" fontId="0" fillId="0" borderId="0" xfId="0" applyAlignment="1">
      <alignment horizontal="center" wrapText="1"/>
    </xf>
    <xf numFmtId="0" fontId="0" fillId="0" borderId="0" xfId="0" applyAlignment="1">
      <alignment vertical="top" wrapText="1"/>
    </xf>
    <xf numFmtId="0" fontId="0" fillId="0" borderId="0" xfId="0" applyAlignment="1">
      <alignment horizontal="center" vertical="center" wrapText="1"/>
    </xf>
    <xf numFmtId="0" fontId="11" fillId="11" borderId="20" xfId="0" applyFont="1" applyFill="1" applyBorder="1" applyAlignment="1">
      <alignment horizontal="center" vertical="center" wrapText="1"/>
    </xf>
    <xf numFmtId="0" fontId="11" fillId="11" borderId="0" xfId="0" applyFont="1" applyFill="1" applyBorder="1" applyAlignment="1">
      <alignment horizontal="center" vertical="center" wrapText="1"/>
    </xf>
    <xf numFmtId="0" fontId="0" fillId="0" borderId="0" xfId="0" applyAlignment="1">
      <alignment horizontal="left" wrapText="1"/>
    </xf>
  </cellXfs>
  <cellStyles count="4">
    <cellStyle name="ハイパーリンク" xfId="1" builtinId="8"/>
    <cellStyle name="悪い" xfId="3" builtinId="27"/>
    <cellStyle name="標準" xfId="0" builtinId="0"/>
    <cellStyle name="良い" xfId="2" builtinId="26"/>
  </cellStyles>
  <dxfs count="0"/>
  <tableStyles count="0" defaultTableStyle="TableStyleMedium2" defaultPivotStyle="PivotStyleLight16"/>
  <colors>
    <mruColors>
      <color rgb="FFEBFFF4"/>
      <color rgb="FFDAFEFB"/>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電気代</a:t>
            </a:r>
            <a:endParaRPr lang="en-US" alt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光熱費!$B$1</c:f>
              <c:strCache>
                <c:ptCount val="1"/>
                <c:pt idx="0">
                  <c:v>２０１６年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光熱費!$A$2:$A$13</c:f>
              <c:strCache>
                <c:ptCount val="12"/>
                <c:pt idx="0">
                  <c:v>１月</c:v>
                </c:pt>
                <c:pt idx="1">
                  <c:v>２月</c:v>
                </c:pt>
                <c:pt idx="2">
                  <c:v>３月</c:v>
                </c:pt>
                <c:pt idx="3">
                  <c:v>４月</c:v>
                </c:pt>
                <c:pt idx="4">
                  <c:v>５月</c:v>
                </c:pt>
                <c:pt idx="5">
                  <c:v>６月</c:v>
                </c:pt>
                <c:pt idx="6">
                  <c:v>７月</c:v>
                </c:pt>
                <c:pt idx="7">
                  <c:v>８月</c:v>
                </c:pt>
                <c:pt idx="8">
                  <c:v>９月</c:v>
                </c:pt>
                <c:pt idx="9">
                  <c:v>１０月</c:v>
                </c:pt>
                <c:pt idx="10">
                  <c:v>１１月</c:v>
                </c:pt>
                <c:pt idx="11">
                  <c:v>１２月</c:v>
                </c:pt>
              </c:strCache>
            </c:strRef>
          </c:cat>
          <c:val>
            <c:numRef>
              <c:f>光熱費!$B$2:$B$13</c:f>
              <c:numCache>
                <c:formatCode>"¥"#,##0_);\("¥"#,##0\)</c:formatCode>
                <c:ptCount val="12"/>
                <c:pt idx="3">
                  <c:v>10429</c:v>
                </c:pt>
                <c:pt idx="4">
                  <c:v>9485</c:v>
                </c:pt>
                <c:pt idx="5">
                  <c:v>8161</c:v>
                </c:pt>
                <c:pt idx="6">
                  <c:v>9026</c:v>
                </c:pt>
                <c:pt idx="7">
                  <c:v>6688</c:v>
                </c:pt>
                <c:pt idx="8">
                  <c:v>9504</c:v>
                </c:pt>
                <c:pt idx="9">
                  <c:v>7242</c:v>
                </c:pt>
                <c:pt idx="10">
                  <c:v>11281</c:v>
                </c:pt>
                <c:pt idx="11">
                  <c:v>13079</c:v>
                </c:pt>
              </c:numCache>
            </c:numRef>
          </c:val>
          <c:smooth val="0"/>
          <c:extLst>
            <c:ext xmlns:c16="http://schemas.microsoft.com/office/drawing/2014/chart" uri="{C3380CC4-5D6E-409C-BE32-E72D297353CC}">
              <c16:uniqueId val="{00000000-4F9F-4A4F-8661-ED1758FEEE6E}"/>
            </c:ext>
          </c:extLst>
        </c:ser>
        <c:ser>
          <c:idx val="1"/>
          <c:order val="1"/>
          <c:tx>
            <c:strRef>
              <c:f>光熱費!$C$1</c:f>
              <c:strCache>
                <c:ptCount val="1"/>
                <c:pt idx="0">
                  <c:v>２０１７年</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光熱費!$A$2:$A$13</c:f>
              <c:strCache>
                <c:ptCount val="12"/>
                <c:pt idx="0">
                  <c:v>１月</c:v>
                </c:pt>
                <c:pt idx="1">
                  <c:v>２月</c:v>
                </c:pt>
                <c:pt idx="2">
                  <c:v>３月</c:v>
                </c:pt>
                <c:pt idx="3">
                  <c:v>４月</c:v>
                </c:pt>
                <c:pt idx="4">
                  <c:v>５月</c:v>
                </c:pt>
                <c:pt idx="5">
                  <c:v>６月</c:v>
                </c:pt>
                <c:pt idx="6">
                  <c:v>７月</c:v>
                </c:pt>
                <c:pt idx="7">
                  <c:v>８月</c:v>
                </c:pt>
                <c:pt idx="8">
                  <c:v>９月</c:v>
                </c:pt>
                <c:pt idx="9">
                  <c:v>１０月</c:v>
                </c:pt>
                <c:pt idx="10">
                  <c:v>１１月</c:v>
                </c:pt>
                <c:pt idx="11">
                  <c:v>１２月</c:v>
                </c:pt>
              </c:strCache>
            </c:strRef>
          </c:cat>
          <c:val>
            <c:numRef>
              <c:f>光熱費!$C$2:$C$13</c:f>
              <c:numCache>
                <c:formatCode>"¥"#,##0_);\("¥"#,##0\)</c:formatCode>
                <c:ptCount val="12"/>
                <c:pt idx="0">
                  <c:v>18750</c:v>
                </c:pt>
                <c:pt idx="1">
                  <c:v>15444</c:v>
                </c:pt>
                <c:pt idx="2">
                  <c:v>14128</c:v>
                </c:pt>
                <c:pt idx="3">
                  <c:v>9936</c:v>
                </c:pt>
                <c:pt idx="4">
                  <c:v>9539</c:v>
                </c:pt>
                <c:pt idx="5">
                  <c:v>7783</c:v>
                </c:pt>
                <c:pt idx="6">
                  <c:v>12696</c:v>
                </c:pt>
                <c:pt idx="7">
                  <c:v>8376</c:v>
                </c:pt>
                <c:pt idx="8">
                  <c:v>11906</c:v>
                </c:pt>
                <c:pt idx="9">
                  <c:v>8131</c:v>
                </c:pt>
                <c:pt idx="10">
                  <c:v>14457</c:v>
                </c:pt>
                <c:pt idx="11">
                  <c:v>15515</c:v>
                </c:pt>
              </c:numCache>
            </c:numRef>
          </c:val>
          <c:smooth val="0"/>
          <c:extLst>
            <c:ext xmlns:c16="http://schemas.microsoft.com/office/drawing/2014/chart" uri="{C3380CC4-5D6E-409C-BE32-E72D297353CC}">
              <c16:uniqueId val="{00000001-4F9F-4A4F-8661-ED1758FEEE6E}"/>
            </c:ext>
          </c:extLst>
        </c:ser>
        <c:ser>
          <c:idx val="2"/>
          <c:order val="2"/>
          <c:tx>
            <c:strRef>
              <c:f>光熱費!$D$1</c:f>
              <c:strCache>
                <c:ptCount val="1"/>
                <c:pt idx="0">
                  <c:v>２０１８年</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光熱費!$A$2:$A$13</c:f>
              <c:strCache>
                <c:ptCount val="12"/>
                <c:pt idx="0">
                  <c:v>１月</c:v>
                </c:pt>
                <c:pt idx="1">
                  <c:v>２月</c:v>
                </c:pt>
                <c:pt idx="2">
                  <c:v>３月</c:v>
                </c:pt>
                <c:pt idx="3">
                  <c:v>４月</c:v>
                </c:pt>
                <c:pt idx="4">
                  <c:v>５月</c:v>
                </c:pt>
                <c:pt idx="5">
                  <c:v>６月</c:v>
                </c:pt>
                <c:pt idx="6">
                  <c:v>７月</c:v>
                </c:pt>
                <c:pt idx="7">
                  <c:v>８月</c:v>
                </c:pt>
                <c:pt idx="8">
                  <c:v>９月</c:v>
                </c:pt>
                <c:pt idx="9">
                  <c:v>１０月</c:v>
                </c:pt>
                <c:pt idx="10">
                  <c:v>１１月</c:v>
                </c:pt>
                <c:pt idx="11">
                  <c:v>１２月</c:v>
                </c:pt>
              </c:strCache>
            </c:strRef>
          </c:cat>
          <c:val>
            <c:numRef>
              <c:f>光熱費!$D$2:$D$13</c:f>
              <c:numCache>
                <c:formatCode>"¥"#,##0_);\("¥"#,##0\)</c:formatCode>
                <c:ptCount val="12"/>
                <c:pt idx="0">
                  <c:v>20393</c:v>
                </c:pt>
                <c:pt idx="1">
                  <c:v>19613</c:v>
                </c:pt>
                <c:pt idx="2">
                  <c:v>17007</c:v>
                </c:pt>
                <c:pt idx="3">
                  <c:v>10400</c:v>
                </c:pt>
                <c:pt idx="4">
                  <c:v>11417</c:v>
                </c:pt>
                <c:pt idx="5">
                  <c:v>10127</c:v>
                </c:pt>
                <c:pt idx="6">
                  <c:v>13532</c:v>
                </c:pt>
                <c:pt idx="7">
                  <c:v>12668</c:v>
                </c:pt>
              </c:numCache>
            </c:numRef>
          </c:val>
          <c:smooth val="0"/>
          <c:extLst>
            <c:ext xmlns:c16="http://schemas.microsoft.com/office/drawing/2014/chart" uri="{C3380CC4-5D6E-409C-BE32-E72D297353CC}">
              <c16:uniqueId val="{00000000-5947-439A-A1E6-D04D52BFD7B8}"/>
            </c:ext>
          </c:extLst>
        </c:ser>
        <c:dLbls>
          <c:showLegendKey val="0"/>
          <c:showVal val="0"/>
          <c:showCatName val="0"/>
          <c:showSerName val="0"/>
          <c:showPercent val="0"/>
          <c:showBubbleSize val="0"/>
        </c:dLbls>
        <c:marker val="1"/>
        <c:smooth val="0"/>
        <c:axId val="402853960"/>
        <c:axId val="392076976"/>
      </c:lineChart>
      <c:catAx>
        <c:axId val="402853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2076976"/>
        <c:crosses val="autoZero"/>
        <c:auto val="1"/>
        <c:lblAlgn val="ctr"/>
        <c:lblOffset val="100"/>
        <c:noMultiLvlLbl val="0"/>
      </c:catAx>
      <c:valAx>
        <c:axId val="3920769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2853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ガス代</a:t>
            </a:r>
            <a:endParaRPr lang="en-US" alt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光熱費!$B$16</c:f>
              <c:strCache>
                <c:ptCount val="1"/>
                <c:pt idx="0">
                  <c:v>２０１６年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光熱費!$A$17:$A$28</c:f>
              <c:strCache>
                <c:ptCount val="12"/>
                <c:pt idx="0">
                  <c:v>１月</c:v>
                </c:pt>
                <c:pt idx="1">
                  <c:v>２月</c:v>
                </c:pt>
                <c:pt idx="2">
                  <c:v>３月</c:v>
                </c:pt>
                <c:pt idx="3">
                  <c:v>４月</c:v>
                </c:pt>
                <c:pt idx="4">
                  <c:v>５月</c:v>
                </c:pt>
                <c:pt idx="5">
                  <c:v>６月</c:v>
                </c:pt>
                <c:pt idx="6">
                  <c:v>７月</c:v>
                </c:pt>
                <c:pt idx="7">
                  <c:v>８月</c:v>
                </c:pt>
                <c:pt idx="8">
                  <c:v>９月</c:v>
                </c:pt>
                <c:pt idx="9">
                  <c:v>１０月</c:v>
                </c:pt>
                <c:pt idx="10">
                  <c:v>１１月</c:v>
                </c:pt>
                <c:pt idx="11">
                  <c:v>１２月</c:v>
                </c:pt>
              </c:strCache>
            </c:strRef>
          </c:cat>
          <c:val>
            <c:numRef>
              <c:f>光熱費!$B$17:$B$28</c:f>
              <c:numCache>
                <c:formatCode>"¥"#,##0_);\("¥"#,##0\)</c:formatCode>
                <c:ptCount val="12"/>
                <c:pt idx="4">
                  <c:v>12700</c:v>
                </c:pt>
                <c:pt idx="5">
                  <c:v>9654</c:v>
                </c:pt>
                <c:pt idx="6">
                  <c:v>8639</c:v>
                </c:pt>
                <c:pt idx="7">
                  <c:v>7073</c:v>
                </c:pt>
                <c:pt idx="8">
                  <c:v>4870</c:v>
                </c:pt>
                <c:pt idx="9">
                  <c:v>7624</c:v>
                </c:pt>
                <c:pt idx="10">
                  <c:v>11177</c:v>
                </c:pt>
                <c:pt idx="11">
                  <c:v>13164</c:v>
                </c:pt>
              </c:numCache>
            </c:numRef>
          </c:val>
          <c:smooth val="0"/>
          <c:extLst>
            <c:ext xmlns:c16="http://schemas.microsoft.com/office/drawing/2014/chart" uri="{C3380CC4-5D6E-409C-BE32-E72D297353CC}">
              <c16:uniqueId val="{00000000-A9A3-49B7-870C-BED25CCE5D9F}"/>
            </c:ext>
          </c:extLst>
        </c:ser>
        <c:ser>
          <c:idx val="1"/>
          <c:order val="1"/>
          <c:tx>
            <c:strRef>
              <c:f>光熱費!$C$16</c:f>
              <c:strCache>
                <c:ptCount val="1"/>
                <c:pt idx="0">
                  <c:v>２０１７年</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光熱費!$A$17:$A$28</c:f>
              <c:strCache>
                <c:ptCount val="12"/>
                <c:pt idx="0">
                  <c:v>１月</c:v>
                </c:pt>
                <c:pt idx="1">
                  <c:v>２月</c:v>
                </c:pt>
                <c:pt idx="2">
                  <c:v>３月</c:v>
                </c:pt>
                <c:pt idx="3">
                  <c:v>４月</c:v>
                </c:pt>
                <c:pt idx="4">
                  <c:v>５月</c:v>
                </c:pt>
                <c:pt idx="5">
                  <c:v>６月</c:v>
                </c:pt>
                <c:pt idx="6">
                  <c:v>７月</c:v>
                </c:pt>
                <c:pt idx="7">
                  <c:v>８月</c:v>
                </c:pt>
                <c:pt idx="8">
                  <c:v>９月</c:v>
                </c:pt>
                <c:pt idx="9">
                  <c:v>１０月</c:v>
                </c:pt>
                <c:pt idx="10">
                  <c:v>１１月</c:v>
                </c:pt>
                <c:pt idx="11">
                  <c:v>１２月</c:v>
                </c:pt>
              </c:strCache>
            </c:strRef>
          </c:cat>
          <c:val>
            <c:numRef>
              <c:f>光熱費!$C$17:$C$28</c:f>
              <c:numCache>
                <c:formatCode>"¥"#,##0_);\("¥"#,##0\)</c:formatCode>
                <c:ptCount val="12"/>
                <c:pt idx="0">
                  <c:v>16879</c:v>
                </c:pt>
                <c:pt idx="1">
                  <c:v>14093</c:v>
                </c:pt>
                <c:pt idx="2">
                  <c:v>15022</c:v>
                </c:pt>
                <c:pt idx="3">
                  <c:v>14557</c:v>
                </c:pt>
                <c:pt idx="4">
                  <c:v>13164</c:v>
                </c:pt>
                <c:pt idx="5">
                  <c:v>11684</c:v>
                </c:pt>
                <c:pt idx="6">
                  <c:v>10669</c:v>
                </c:pt>
                <c:pt idx="7">
                  <c:v>5420</c:v>
                </c:pt>
                <c:pt idx="8">
                  <c:v>5420</c:v>
                </c:pt>
                <c:pt idx="9">
                  <c:v>8131</c:v>
                </c:pt>
                <c:pt idx="10">
                  <c:v>13164</c:v>
                </c:pt>
                <c:pt idx="11">
                  <c:v>15486</c:v>
                </c:pt>
              </c:numCache>
            </c:numRef>
          </c:val>
          <c:smooth val="0"/>
          <c:extLst>
            <c:ext xmlns:c16="http://schemas.microsoft.com/office/drawing/2014/chart" uri="{C3380CC4-5D6E-409C-BE32-E72D297353CC}">
              <c16:uniqueId val="{00000001-A9A3-49B7-870C-BED25CCE5D9F}"/>
            </c:ext>
          </c:extLst>
        </c:ser>
        <c:ser>
          <c:idx val="2"/>
          <c:order val="2"/>
          <c:tx>
            <c:strRef>
              <c:f>光熱費!$D$16</c:f>
              <c:strCache>
                <c:ptCount val="1"/>
                <c:pt idx="0">
                  <c:v>２０１８年</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光熱費!$A$17:$A$28</c:f>
              <c:strCache>
                <c:ptCount val="12"/>
                <c:pt idx="0">
                  <c:v>１月</c:v>
                </c:pt>
                <c:pt idx="1">
                  <c:v>２月</c:v>
                </c:pt>
                <c:pt idx="2">
                  <c:v>３月</c:v>
                </c:pt>
                <c:pt idx="3">
                  <c:v>４月</c:v>
                </c:pt>
                <c:pt idx="4">
                  <c:v>５月</c:v>
                </c:pt>
                <c:pt idx="5">
                  <c:v>６月</c:v>
                </c:pt>
                <c:pt idx="6">
                  <c:v>７月</c:v>
                </c:pt>
                <c:pt idx="7">
                  <c:v>８月</c:v>
                </c:pt>
                <c:pt idx="8">
                  <c:v>９月</c:v>
                </c:pt>
                <c:pt idx="9">
                  <c:v>１０月</c:v>
                </c:pt>
                <c:pt idx="10">
                  <c:v>１１月</c:v>
                </c:pt>
                <c:pt idx="11">
                  <c:v>１２月</c:v>
                </c:pt>
              </c:strCache>
            </c:strRef>
          </c:cat>
          <c:val>
            <c:numRef>
              <c:f>光熱費!$D$17:$D$28</c:f>
              <c:numCache>
                <c:formatCode>"¥"#,##0_);\("¥"#,##0\)</c:formatCode>
                <c:ptCount val="12"/>
                <c:pt idx="0">
                  <c:v>19201</c:v>
                </c:pt>
                <c:pt idx="1">
                  <c:v>17344</c:v>
                </c:pt>
                <c:pt idx="2">
                  <c:v>15950</c:v>
                </c:pt>
                <c:pt idx="3">
                  <c:v>15486</c:v>
                </c:pt>
                <c:pt idx="4">
                  <c:v>15950</c:v>
                </c:pt>
                <c:pt idx="5">
                  <c:v>12192</c:v>
                </c:pt>
                <c:pt idx="6">
                  <c:v>10669</c:v>
                </c:pt>
                <c:pt idx="7">
                  <c:v>7624</c:v>
                </c:pt>
                <c:pt idx="8">
                  <c:v>7073</c:v>
                </c:pt>
              </c:numCache>
            </c:numRef>
          </c:val>
          <c:smooth val="0"/>
          <c:extLst>
            <c:ext xmlns:c16="http://schemas.microsoft.com/office/drawing/2014/chart" uri="{C3380CC4-5D6E-409C-BE32-E72D297353CC}">
              <c16:uniqueId val="{00000000-DE75-4FAE-9955-75DBF9BB00D9}"/>
            </c:ext>
          </c:extLst>
        </c:ser>
        <c:dLbls>
          <c:showLegendKey val="0"/>
          <c:showVal val="0"/>
          <c:showCatName val="0"/>
          <c:showSerName val="0"/>
          <c:showPercent val="0"/>
          <c:showBubbleSize val="0"/>
        </c:dLbls>
        <c:marker val="1"/>
        <c:smooth val="0"/>
        <c:axId val="391522528"/>
        <c:axId val="391519904"/>
      </c:lineChart>
      <c:catAx>
        <c:axId val="39152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1519904"/>
        <c:crosses val="autoZero"/>
        <c:auto val="1"/>
        <c:lblAlgn val="ctr"/>
        <c:lblOffset val="100"/>
        <c:noMultiLvlLbl val="0"/>
      </c:catAx>
      <c:valAx>
        <c:axId val="3915199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1522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水道・下水道代</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光熱費!$B$31</c:f>
              <c:strCache>
                <c:ptCount val="1"/>
                <c:pt idx="0">
                  <c:v>２０１６年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光熱費!$A$32:$A$37</c:f>
              <c:strCache>
                <c:ptCount val="6"/>
                <c:pt idx="0">
                  <c:v>２月～３月分</c:v>
                </c:pt>
                <c:pt idx="1">
                  <c:v>４月～５月分</c:v>
                </c:pt>
                <c:pt idx="2">
                  <c:v>６月～７月分</c:v>
                </c:pt>
                <c:pt idx="3">
                  <c:v>８月～９月分</c:v>
                </c:pt>
                <c:pt idx="4">
                  <c:v>１０月～１１月分</c:v>
                </c:pt>
                <c:pt idx="5">
                  <c:v>１２月～１月分</c:v>
                </c:pt>
              </c:strCache>
            </c:strRef>
          </c:cat>
          <c:val>
            <c:numRef>
              <c:f>光熱費!$B$32:$B$37</c:f>
              <c:numCache>
                <c:formatCode>"¥"#,##0_);\("¥"#,##0\)</c:formatCode>
                <c:ptCount val="6"/>
                <c:pt idx="1">
                  <c:v>14960</c:v>
                </c:pt>
                <c:pt idx="2">
                  <c:v>13100</c:v>
                </c:pt>
                <c:pt idx="3">
                  <c:v>10340</c:v>
                </c:pt>
                <c:pt idx="4">
                  <c:v>12800</c:v>
                </c:pt>
                <c:pt idx="5">
                  <c:v>15260</c:v>
                </c:pt>
              </c:numCache>
            </c:numRef>
          </c:val>
          <c:smooth val="0"/>
          <c:extLst>
            <c:ext xmlns:c16="http://schemas.microsoft.com/office/drawing/2014/chart" uri="{C3380CC4-5D6E-409C-BE32-E72D297353CC}">
              <c16:uniqueId val="{00000000-B271-48DC-BB15-AD6F15C44E38}"/>
            </c:ext>
          </c:extLst>
        </c:ser>
        <c:ser>
          <c:idx val="1"/>
          <c:order val="1"/>
          <c:tx>
            <c:strRef>
              <c:f>光熱費!$C$31</c:f>
              <c:strCache>
                <c:ptCount val="1"/>
                <c:pt idx="0">
                  <c:v>２０１７年</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光熱費!$A$32:$A$37</c:f>
              <c:strCache>
                <c:ptCount val="6"/>
                <c:pt idx="0">
                  <c:v>２月～３月分</c:v>
                </c:pt>
                <c:pt idx="1">
                  <c:v>４月～５月分</c:v>
                </c:pt>
                <c:pt idx="2">
                  <c:v>６月～７月分</c:v>
                </c:pt>
                <c:pt idx="3">
                  <c:v>８月～９月分</c:v>
                </c:pt>
                <c:pt idx="4">
                  <c:v>１０月～１１月分</c:v>
                </c:pt>
                <c:pt idx="5">
                  <c:v>１２月～１月分</c:v>
                </c:pt>
              </c:strCache>
            </c:strRef>
          </c:cat>
          <c:val>
            <c:numRef>
              <c:f>光熱費!$C$32:$C$37</c:f>
              <c:numCache>
                <c:formatCode>"¥"#,##0_);\("¥"#,##0\)</c:formatCode>
                <c:ptCount val="6"/>
                <c:pt idx="0">
                  <c:v>10950</c:v>
                </c:pt>
                <c:pt idx="1">
                  <c:v>12800</c:v>
                </c:pt>
                <c:pt idx="2">
                  <c:v>13410</c:v>
                </c:pt>
                <c:pt idx="3">
                  <c:v>11880</c:v>
                </c:pt>
                <c:pt idx="5">
                  <c:v>17110</c:v>
                </c:pt>
              </c:numCache>
            </c:numRef>
          </c:val>
          <c:smooth val="0"/>
          <c:extLst>
            <c:ext xmlns:c16="http://schemas.microsoft.com/office/drawing/2014/chart" uri="{C3380CC4-5D6E-409C-BE32-E72D297353CC}">
              <c16:uniqueId val="{00000001-B271-48DC-BB15-AD6F15C44E38}"/>
            </c:ext>
          </c:extLst>
        </c:ser>
        <c:ser>
          <c:idx val="2"/>
          <c:order val="2"/>
          <c:tx>
            <c:strRef>
              <c:f>光熱費!$D$31</c:f>
              <c:strCache>
                <c:ptCount val="1"/>
                <c:pt idx="0">
                  <c:v>２０１８年</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光熱費!$A$32:$A$37</c:f>
              <c:strCache>
                <c:ptCount val="6"/>
                <c:pt idx="0">
                  <c:v>２月～３月分</c:v>
                </c:pt>
                <c:pt idx="1">
                  <c:v>４月～５月分</c:v>
                </c:pt>
                <c:pt idx="2">
                  <c:v>６月～７月分</c:v>
                </c:pt>
                <c:pt idx="3">
                  <c:v>８月～９月分</c:v>
                </c:pt>
                <c:pt idx="4">
                  <c:v>１０月～１１月分</c:v>
                </c:pt>
                <c:pt idx="5">
                  <c:v>１２月～１月分</c:v>
                </c:pt>
              </c:strCache>
            </c:strRef>
          </c:cat>
          <c:val>
            <c:numRef>
              <c:f>光熱費!$D$32:$D$37</c:f>
              <c:numCache>
                <c:formatCode>"¥"#,##0_);\("¥"#,##0\)</c:formatCode>
                <c:ptCount val="6"/>
                <c:pt idx="0">
                  <c:v>14340</c:v>
                </c:pt>
                <c:pt idx="1">
                  <c:v>14960</c:v>
                </c:pt>
                <c:pt idx="2">
                  <c:v>14650</c:v>
                </c:pt>
                <c:pt idx="3">
                  <c:v>15260</c:v>
                </c:pt>
              </c:numCache>
            </c:numRef>
          </c:val>
          <c:smooth val="0"/>
          <c:extLst>
            <c:ext xmlns:c16="http://schemas.microsoft.com/office/drawing/2014/chart" uri="{C3380CC4-5D6E-409C-BE32-E72D297353CC}">
              <c16:uniqueId val="{00000000-B652-400A-BCA6-A38261F9B9DA}"/>
            </c:ext>
          </c:extLst>
        </c:ser>
        <c:dLbls>
          <c:showLegendKey val="0"/>
          <c:showVal val="0"/>
          <c:showCatName val="0"/>
          <c:showSerName val="0"/>
          <c:showPercent val="0"/>
          <c:showBubbleSize val="0"/>
        </c:dLbls>
        <c:marker val="1"/>
        <c:smooth val="0"/>
        <c:axId val="396845576"/>
        <c:axId val="396849512"/>
      </c:lineChart>
      <c:catAx>
        <c:axId val="396845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6849512"/>
        <c:crosses val="autoZero"/>
        <c:auto val="1"/>
        <c:lblAlgn val="ctr"/>
        <c:lblOffset val="100"/>
        <c:noMultiLvlLbl val="0"/>
      </c:catAx>
      <c:valAx>
        <c:axId val="3968495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6845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２００℃設定</a:t>
            </a:r>
            <a:endParaRPr lang="en-US" alt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Sheet4!$C$12</c:f>
              <c:strCache>
                <c:ptCount val="1"/>
                <c:pt idx="0">
                  <c:v>℃</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Sheet4!$B$13:$B$23</c:f>
              <c:numCache>
                <c:formatCode>General</c:formatCode>
                <c:ptCount val="11"/>
                <c:pt idx="0">
                  <c:v>0</c:v>
                </c:pt>
                <c:pt idx="1">
                  <c:v>5</c:v>
                </c:pt>
                <c:pt idx="2">
                  <c:v>10</c:v>
                </c:pt>
                <c:pt idx="3">
                  <c:v>15</c:v>
                </c:pt>
                <c:pt idx="4">
                  <c:v>20</c:v>
                </c:pt>
                <c:pt idx="5">
                  <c:v>25</c:v>
                </c:pt>
                <c:pt idx="6">
                  <c:v>30</c:v>
                </c:pt>
                <c:pt idx="7">
                  <c:v>35</c:v>
                </c:pt>
                <c:pt idx="8">
                  <c:v>40</c:v>
                </c:pt>
                <c:pt idx="9">
                  <c:v>45</c:v>
                </c:pt>
                <c:pt idx="10">
                  <c:v>50</c:v>
                </c:pt>
              </c:numCache>
            </c:numRef>
          </c:cat>
          <c:val>
            <c:numRef>
              <c:f>Sheet4!$C$13:$C$23</c:f>
              <c:numCache>
                <c:formatCode>General</c:formatCode>
                <c:ptCount val="11"/>
                <c:pt idx="0">
                  <c:v>14.4</c:v>
                </c:pt>
                <c:pt idx="1">
                  <c:v>71.599999999999994</c:v>
                </c:pt>
                <c:pt idx="2">
                  <c:v>136.80000000000001</c:v>
                </c:pt>
                <c:pt idx="3">
                  <c:v>171.8</c:v>
                </c:pt>
                <c:pt idx="4">
                  <c:v>177.6</c:v>
                </c:pt>
                <c:pt idx="5">
                  <c:v>187.2</c:v>
                </c:pt>
                <c:pt idx="6">
                  <c:v>191.7</c:v>
                </c:pt>
                <c:pt idx="7">
                  <c:v>175</c:v>
                </c:pt>
                <c:pt idx="8">
                  <c:v>175</c:v>
                </c:pt>
                <c:pt idx="9">
                  <c:v>175</c:v>
                </c:pt>
                <c:pt idx="10">
                  <c:v>175</c:v>
                </c:pt>
              </c:numCache>
            </c:numRef>
          </c:val>
          <c:smooth val="0"/>
          <c:extLst>
            <c:ext xmlns:c16="http://schemas.microsoft.com/office/drawing/2014/chart" uri="{C3380CC4-5D6E-409C-BE32-E72D297353CC}">
              <c16:uniqueId val="{00000000-BCD3-475B-921A-C60D9FDE8F94}"/>
            </c:ext>
          </c:extLst>
        </c:ser>
        <c:dLbls>
          <c:dLblPos val="t"/>
          <c:showLegendKey val="0"/>
          <c:showVal val="1"/>
          <c:showCatName val="0"/>
          <c:showSerName val="0"/>
          <c:showPercent val="0"/>
          <c:showBubbleSize val="0"/>
        </c:dLbls>
        <c:smooth val="0"/>
        <c:axId val="421550344"/>
        <c:axId val="421550016"/>
      </c:lineChart>
      <c:catAx>
        <c:axId val="421550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時間（分）</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016"/>
        <c:crosses val="autoZero"/>
        <c:auto val="1"/>
        <c:lblAlgn val="ctr"/>
        <c:lblOffset val="100"/>
        <c:noMultiLvlLbl val="0"/>
      </c:catAx>
      <c:valAx>
        <c:axId val="421550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温度（℃）</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１９０℃設定</a:t>
            </a:r>
            <a:endParaRPr lang="en-US" alt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1"/>
          <c:order val="0"/>
          <c:tx>
            <c:strRef>
              <c:f>Sheet4!$B$29:$B$33</c:f>
              <c:strCache>
                <c:ptCount val="5"/>
                <c:pt idx="0">
                  <c:v>0</c:v>
                </c:pt>
                <c:pt idx="1">
                  <c:v>5</c:v>
                </c:pt>
                <c:pt idx="2">
                  <c:v>10</c:v>
                </c:pt>
                <c:pt idx="3">
                  <c:v>15</c:v>
                </c:pt>
                <c:pt idx="4">
                  <c:v>20</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Sheet4!$B$29:$B$38</c:f>
              <c:numCache>
                <c:formatCode>General</c:formatCode>
                <c:ptCount val="10"/>
                <c:pt idx="0">
                  <c:v>0</c:v>
                </c:pt>
                <c:pt idx="1">
                  <c:v>5</c:v>
                </c:pt>
                <c:pt idx="2">
                  <c:v>10</c:v>
                </c:pt>
                <c:pt idx="3">
                  <c:v>15</c:v>
                </c:pt>
                <c:pt idx="4">
                  <c:v>20</c:v>
                </c:pt>
                <c:pt idx="5">
                  <c:v>25</c:v>
                </c:pt>
                <c:pt idx="6">
                  <c:v>30</c:v>
                </c:pt>
                <c:pt idx="7">
                  <c:v>35</c:v>
                </c:pt>
                <c:pt idx="8">
                  <c:v>40</c:v>
                </c:pt>
                <c:pt idx="9">
                  <c:v>45</c:v>
                </c:pt>
              </c:numCache>
            </c:numRef>
          </c:cat>
          <c:val>
            <c:numRef>
              <c:f>Sheet4!$C$29:$C$39</c:f>
              <c:numCache>
                <c:formatCode>General</c:formatCode>
                <c:ptCount val="11"/>
                <c:pt idx="0">
                  <c:v>18.3</c:v>
                </c:pt>
                <c:pt idx="1">
                  <c:v>58.3</c:v>
                </c:pt>
                <c:pt idx="2">
                  <c:v>130.5</c:v>
                </c:pt>
                <c:pt idx="3">
                  <c:v>177.5</c:v>
                </c:pt>
                <c:pt idx="4">
                  <c:v>171.6</c:v>
                </c:pt>
                <c:pt idx="5">
                  <c:v>182.7</c:v>
                </c:pt>
                <c:pt idx="6">
                  <c:v>214.4</c:v>
                </c:pt>
                <c:pt idx="7">
                  <c:v>184.2</c:v>
                </c:pt>
                <c:pt idx="8">
                  <c:v>196.3</c:v>
                </c:pt>
                <c:pt idx="9">
                  <c:v>199.1</c:v>
                </c:pt>
                <c:pt idx="10">
                  <c:v>199.1</c:v>
                </c:pt>
              </c:numCache>
            </c:numRef>
          </c:val>
          <c:smooth val="0"/>
          <c:extLst>
            <c:ext xmlns:c16="http://schemas.microsoft.com/office/drawing/2014/chart" uri="{C3380CC4-5D6E-409C-BE32-E72D297353CC}">
              <c16:uniqueId val="{00000002-B6A2-410C-8537-338D0D885849}"/>
            </c:ext>
          </c:extLst>
        </c:ser>
        <c:dLbls>
          <c:dLblPos val="t"/>
          <c:showLegendKey val="0"/>
          <c:showVal val="1"/>
          <c:showCatName val="0"/>
          <c:showSerName val="0"/>
          <c:showPercent val="0"/>
          <c:showBubbleSize val="0"/>
        </c:dLbls>
        <c:smooth val="0"/>
        <c:axId val="421550344"/>
        <c:axId val="421550016"/>
      </c:lineChart>
      <c:catAx>
        <c:axId val="421550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時間（分）</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016"/>
        <c:crosses val="autoZero"/>
        <c:auto val="1"/>
        <c:lblAlgn val="ctr"/>
        <c:lblOffset val="100"/>
        <c:noMultiLvlLbl val="0"/>
      </c:catAx>
      <c:valAx>
        <c:axId val="421550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温度（℃）</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１７０℃設定</a:t>
            </a:r>
            <a:endParaRPr lang="en-US" alt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1"/>
          <c:order val="0"/>
          <c:tx>
            <c:strRef>
              <c:f>Sheet4!$C$44</c:f>
              <c:strCache>
                <c:ptCount val="1"/>
                <c:pt idx="0">
                  <c:v>℃</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Sheet4!$B$45:$B$55</c:f>
              <c:numCache>
                <c:formatCode>General</c:formatCode>
                <c:ptCount val="11"/>
                <c:pt idx="0">
                  <c:v>0</c:v>
                </c:pt>
                <c:pt idx="1">
                  <c:v>5</c:v>
                </c:pt>
                <c:pt idx="2">
                  <c:v>10</c:v>
                </c:pt>
                <c:pt idx="3">
                  <c:v>15</c:v>
                </c:pt>
                <c:pt idx="4">
                  <c:v>20</c:v>
                </c:pt>
                <c:pt idx="5">
                  <c:v>25</c:v>
                </c:pt>
                <c:pt idx="6">
                  <c:v>30</c:v>
                </c:pt>
                <c:pt idx="7">
                  <c:v>35</c:v>
                </c:pt>
                <c:pt idx="8">
                  <c:v>40</c:v>
                </c:pt>
                <c:pt idx="9">
                  <c:v>45</c:v>
                </c:pt>
                <c:pt idx="10">
                  <c:v>50</c:v>
                </c:pt>
              </c:numCache>
            </c:numRef>
          </c:cat>
          <c:val>
            <c:numRef>
              <c:f>Sheet4!$C$45:$C$55</c:f>
              <c:numCache>
                <c:formatCode>General</c:formatCode>
                <c:ptCount val="11"/>
                <c:pt idx="0">
                  <c:v>14.9</c:v>
                </c:pt>
                <c:pt idx="1">
                  <c:v>96.8</c:v>
                </c:pt>
                <c:pt idx="2">
                  <c:v>111</c:v>
                </c:pt>
                <c:pt idx="3">
                  <c:v>111</c:v>
                </c:pt>
                <c:pt idx="4">
                  <c:v>136</c:v>
                </c:pt>
                <c:pt idx="5">
                  <c:v>120</c:v>
                </c:pt>
                <c:pt idx="6">
                  <c:v>108</c:v>
                </c:pt>
                <c:pt idx="7">
                  <c:v>120</c:v>
                </c:pt>
                <c:pt idx="8">
                  <c:v>127</c:v>
                </c:pt>
                <c:pt idx="9">
                  <c:v>131</c:v>
                </c:pt>
                <c:pt idx="10">
                  <c:v>134</c:v>
                </c:pt>
              </c:numCache>
            </c:numRef>
          </c:val>
          <c:smooth val="0"/>
          <c:extLst>
            <c:ext xmlns:c16="http://schemas.microsoft.com/office/drawing/2014/chart" uri="{C3380CC4-5D6E-409C-BE32-E72D297353CC}">
              <c16:uniqueId val="{00000003-FC30-46FE-B02C-91C56FE8E5B1}"/>
            </c:ext>
          </c:extLst>
        </c:ser>
        <c:dLbls>
          <c:dLblPos val="t"/>
          <c:showLegendKey val="0"/>
          <c:showVal val="1"/>
          <c:showCatName val="0"/>
          <c:showSerName val="0"/>
          <c:showPercent val="0"/>
          <c:showBubbleSize val="0"/>
        </c:dLbls>
        <c:smooth val="0"/>
        <c:axId val="421550344"/>
        <c:axId val="421550016"/>
      </c:lineChart>
      <c:catAx>
        <c:axId val="421550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時間（分）</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016"/>
        <c:crosses val="autoZero"/>
        <c:auto val="1"/>
        <c:lblAlgn val="ctr"/>
        <c:lblOffset val="100"/>
        <c:noMultiLvlLbl val="0"/>
      </c:catAx>
      <c:valAx>
        <c:axId val="421550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温度（℃）</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２３０℃設定</a:t>
            </a:r>
            <a:endParaRPr lang="en-US" alt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1"/>
          <c:tx>
            <c:strRef>
              <c:f>Sheet4!$C$77:$C$85</c:f>
              <c:strCache>
                <c:ptCount val="9"/>
                <c:pt idx="0">
                  <c:v>18.1</c:v>
                </c:pt>
                <c:pt idx="1">
                  <c:v>42.9</c:v>
                </c:pt>
                <c:pt idx="2">
                  <c:v>73.4</c:v>
                </c:pt>
                <c:pt idx="3">
                  <c:v>70</c:v>
                </c:pt>
                <c:pt idx="4">
                  <c:v>84.5</c:v>
                </c:pt>
                <c:pt idx="5">
                  <c:v>141</c:v>
                </c:pt>
                <c:pt idx="6">
                  <c:v>154</c:v>
                </c:pt>
                <c:pt idx="7">
                  <c:v>165</c:v>
                </c:pt>
                <c:pt idx="8">
                  <c:v>168</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Sheet4!$B$77:$B$85</c:f>
              <c:numCache>
                <c:formatCode>General</c:formatCode>
                <c:ptCount val="9"/>
                <c:pt idx="0">
                  <c:v>0</c:v>
                </c:pt>
                <c:pt idx="1">
                  <c:v>5</c:v>
                </c:pt>
                <c:pt idx="2">
                  <c:v>8</c:v>
                </c:pt>
                <c:pt idx="3">
                  <c:v>10</c:v>
                </c:pt>
                <c:pt idx="4">
                  <c:v>12</c:v>
                </c:pt>
                <c:pt idx="5">
                  <c:v>18</c:v>
                </c:pt>
                <c:pt idx="6">
                  <c:v>21</c:v>
                </c:pt>
                <c:pt idx="7">
                  <c:v>22</c:v>
                </c:pt>
                <c:pt idx="8">
                  <c:v>24</c:v>
                </c:pt>
              </c:numCache>
            </c:numRef>
          </c:cat>
          <c:val>
            <c:numRef>
              <c:f>Sheet4!$C$77:$C$85</c:f>
              <c:numCache>
                <c:formatCode>General</c:formatCode>
                <c:ptCount val="9"/>
                <c:pt idx="0">
                  <c:v>18.100000000000001</c:v>
                </c:pt>
                <c:pt idx="1">
                  <c:v>42.9</c:v>
                </c:pt>
                <c:pt idx="2">
                  <c:v>73.400000000000006</c:v>
                </c:pt>
                <c:pt idx="3">
                  <c:v>70</c:v>
                </c:pt>
                <c:pt idx="4">
                  <c:v>84.5</c:v>
                </c:pt>
                <c:pt idx="5">
                  <c:v>141</c:v>
                </c:pt>
                <c:pt idx="6">
                  <c:v>154</c:v>
                </c:pt>
                <c:pt idx="7">
                  <c:v>165</c:v>
                </c:pt>
                <c:pt idx="8">
                  <c:v>168</c:v>
                </c:pt>
              </c:numCache>
            </c:numRef>
          </c:val>
          <c:smooth val="0"/>
          <c:extLst>
            <c:ext xmlns:c16="http://schemas.microsoft.com/office/drawing/2014/chart" uri="{C3380CC4-5D6E-409C-BE32-E72D297353CC}">
              <c16:uniqueId val="{00000001-7722-49CA-B334-F763B8837210}"/>
            </c:ext>
          </c:extLst>
        </c:ser>
        <c:dLbls>
          <c:dLblPos val="t"/>
          <c:showLegendKey val="0"/>
          <c:showVal val="1"/>
          <c:showCatName val="0"/>
          <c:showSerName val="0"/>
          <c:showPercent val="0"/>
          <c:showBubbleSize val="0"/>
        </c:dLbls>
        <c:smooth val="0"/>
        <c:axId val="421550344"/>
        <c:axId val="421550016"/>
        <c:extLst>
          <c:ext xmlns:c15="http://schemas.microsoft.com/office/drawing/2012/chart" uri="{02D57815-91ED-43cb-92C2-25804820EDAC}">
            <c15:filteredLineSeries>
              <c15:ser>
                <c:idx val="1"/>
                <c:order val="0"/>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Sheet4!$B$77:$B$85</c15:sqref>
                        </c15:formulaRef>
                      </c:ext>
                    </c:extLst>
                    <c:numCache>
                      <c:formatCode>General</c:formatCode>
                      <c:ptCount val="9"/>
                      <c:pt idx="0">
                        <c:v>0</c:v>
                      </c:pt>
                      <c:pt idx="1">
                        <c:v>5</c:v>
                      </c:pt>
                      <c:pt idx="2">
                        <c:v>8</c:v>
                      </c:pt>
                      <c:pt idx="3">
                        <c:v>10</c:v>
                      </c:pt>
                      <c:pt idx="4">
                        <c:v>12</c:v>
                      </c:pt>
                      <c:pt idx="5">
                        <c:v>18</c:v>
                      </c:pt>
                      <c:pt idx="6">
                        <c:v>21</c:v>
                      </c:pt>
                      <c:pt idx="7">
                        <c:v>22</c:v>
                      </c:pt>
                      <c:pt idx="8">
                        <c:v>24</c:v>
                      </c:pt>
                    </c:numCache>
                  </c:numRef>
                </c:cat>
                <c:val>
                  <c:numRef>
                    <c:extLst>
                      <c:ext uri="{02D57815-91ED-43cb-92C2-25804820EDAC}">
                        <c15:formulaRef>
                          <c15:sqref>Sheet4!$B$77:$B$85</c15:sqref>
                        </c15:formulaRef>
                      </c:ext>
                    </c:extLst>
                    <c:numCache>
                      <c:formatCode>General</c:formatCode>
                      <c:ptCount val="9"/>
                      <c:pt idx="0">
                        <c:v>0</c:v>
                      </c:pt>
                      <c:pt idx="1">
                        <c:v>5</c:v>
                      </c:pt>
                      <c:pt idx="2">
                        <c:v>8</c:v>
                      </c:pt>
                      <c:pt idx="3">
                        <c:v>10</c:v>
                      </c:pt>
                      <c:pt idx="4">
                        <c:v>12</c:v>
                      </c:pt>
                      <c:pt idx="5">
                        <c:v>18</c:v>
                      </c:pt>
                      <c:pt idx="6">
                        <c:v>21</c:v>
                      </c:pt>
                      <c:pt idx="7">
                        <c:v>22</c:v>
                      </c:pt>
                      <c:pt idx="8">
                        <c:v>24</c:v>
                      </c:pt>
                    </c:numCache>
                  </c:numRef>
                </c:val>
                <c:smooth val="0"/>
                <c:extLst>
                  <c:ext xmlns:c16="http://schemas.microsoft.com/office/drawing/2014/chart" uri="{C3380CC4-5D6E-409C-BE32-E72D297353CC}">
                    <c16:uniqueId val="{00000000-7722-49CA-B334-F763B8837210}"/>
                  </c:ext>
                </c:extLst>
              </c15:ser>
            </c15:filteredLineSeries>
          </c:ext>
        </c:extLst>
      </c:lineChart>
      <c:catAx>
        <c:axId val="421550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時間（分）</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016"/>
        <c:crosses val="autoZero"/>
        <c:auto val="1"/>
        <c:lblAlgn val="ctr"/>
        <c:lblOffset val="100"/>
        <c:noMultiLvlLbl val="0"/>
      </c:catAx>
      <c:valAx>
        <c:axId val="421550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温度（℃）</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１９０度予熱→１６０℃焼く</a:t>
            </a:r>
            <a:endParaRPr lang="en-US" alt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1"/>
          <c:order val="0"/>
          <c:tx>
            <c:strRef>
              <c:f>Sheet4!$C$60</c:f>
              <c:strCache>
                <c:ptCount val="1"/>
                <c:pt idx="0">
                  <c:v>℃</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Sheet4!$B$61:$B$71</c:f>
              <c:numCache>
                <c:formatCode>General</c:formatCode>
                <c:ptCount val="11"/>
                <c:pt idx="0">
                  <c:v>0</c:v>
                </c:pt>
                <c:pt idx="1">
                  <c:v>5</c:v>
                </c:pt>
                <c:pt idx="2">
                  <c:v>10</c:v>
                </c:pt>
                <c:pt idx="3">
                  <c:v>15</c:v>
                </c:pt>
                <c:pt idx="4">
                  <c:v>20</c:v>
                </c:pt>
                <c:pt idx="5">
                  <c:v>25</c:v>
                </c:pt>
                <c:pt idx="6">
                  <c:v>30</c:v>
                </c:pt>
                <c:pt idx="7">
                  <c:v>35</c:v>
                </c:pt>
                <c:pt idx="8">
                  <c:v>40</c:v>
                </c:pt>
                <c:pt idx="9">
                  <c:v>45</c:v>
                </c:pt>
                <c:pt idx="10">
                  <c:v>50</c:v>
                </c:pt>
              </c:numCache>
            </c:numRef>
          </c:cat>
          <c:val>
            <c:numRef>
              <c:f>Sheet4!$C$61:$C$71</c:f>
              <c:numCache>
                <c:formatCode>General</c:formatCode>
                <c:ptCount val="11"/>
                <c:pt idx="0">
                  <c:v>14</c:v>
                </c:pt>
                <c:pt idx="1">
                  <c:v>42</c:v>
                </c:pt>
                <c:pt idx="2">
                  <c:v>112.1</c:v>
                </c:pt>
                <c:pt idx="3">
                  <c:v>161</c:v>
                </c:pt>
                <c:pt idx="4">
                  <c:v>147.5</c:v>
                </c:pt>
                <c:pt idx="5">
                  <c:v>165.1</c:v>
                </c:pt>
                <c:pt idx="6">
                  <c:v>167.4</c:v>
                </c:pt>
                <c:pt idx="7">
                  <c:v>146.6</c:v>
                </c:pt>
                <c:pt idx="8">
                  <c:v>144</c:v>
                </c:pt>
                <c:pt idx="9">
                  <c:v>150.80000000000001</c:v>
                </c:pt>
                <c:pt idx="10">
                  <c:v>160</c:v>
                </c:pt>
              </c:numCache>
            </c:numRef>
          </c:val>
          <c:smooth val="0"/>
          <c:extLst>
            <c:ext xmlns:c16="http://schemas.microsoft.com/office/drawing/2014/chart" uri="{C3380CC4-5D6E-409C-BE32-E72D297353CC}">
              <c16:uniqueId val="{00000000-4471-44D6-AB05-637C6E8054D9}"/>
            </c:ext>
          </c:extLst>
        </c:ser>
        <c:dLbls>
          <c:dLblPos val="t"/>
          <c:showLegendKey val="0"/>
          <c:showVal val="1"/>
          <c:showCatName val="0"/>
          <c:showSerName val="0"/>
          <c:showPercent val="0"/>
          <c:showBubbleSize val="0"/>
        </c:dLbls>
        <c:smooth val="0"/>
        <c:axId val="421550344"/>
        <c:axId val="421550016"/>
      </c:lineChart>
      <c:catAx>
        <c:axId val="421550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時間（分）</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016"/>
        <c:crosses val="autoZero"/>
        <c:auto val="1"/>
        <c:lblAlgn val="ctr"/>
        <c:lblOffset val="100"/>
        <c:noMultiLvlLbl val="0"/>
      </c:catAx>
      <c:valAx>
        <c:axId val="421550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温度（℃）</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1550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8" Type="http://schemas.openxmlformats.org/officeDocument/2006/relationships/image" Target="../media/image23.jpeg"/><Relationship Id="rId13" Type="http://schemas.openxmlformats.org/officeDocument/2006/relationships/hyperlink" Target="https://ord.yahoo.co.jp/o/image/RV=1/RE=1533546420/RH=b3JkLnlhaG9vLmNvLmpw/RB=/RU=aHR0cHM6Ly93d3cubmludGVuZG8uY28uanAva2lkcy8xNjA0MTMvc3BsYXRvb24v/RS=%5eADBqL1PHzcjUliFGNvT1esyHB2XJvU-;_ylt=A2RCKwg0vmZbuHQAhgiU3uV7" TargetMode="External"/><Relationship Id="rId3" Type="http://schemas.openxmlformats.org/officeDocument/2006/relationships/hyperlink" Target="https://ord.yahoo.co.jp/o/image/RV=1/RE=1533544588/RH=b3JkLnlhaG9vLmNvLmpw/RB=/RU=aHR0cHM6Ly9tYXRvbWUubmF2ZXIuanAvb2RhaS8yMTMwNTEzMTU5OTA0NTQ1NDAx/RS=%5eADBUtgno6cfuUoyKI3b1kZ9uQGfC_E-;_ylt=A2RCMY0Mt2Zb7h4A1x2U3uV7" TargetMode="External"/><Relationship Id="rId7" Type="http://schemas.openxmlformats.org/officeDocument/2006/relationships/hyperlink" Target="https://ord.yahoo.co.jp/o/image/RV=1/RE=1533544829/RH=b3JkLnlhaG9vLmNvLmpw/RB=/RU=aHR0cHM6Ly93d3cubmludGVuZG8uY28uanAvc3dpdGNoL2FqaDlhL2luZGV4Lmh0bWw-/RS=%5eADB5w2h9Ko2YFSX77LiwYz_DmfqlRg-;_ylt=A2RCL7D9t2Zb228AvBmU3uV7" TargetMode="External"/><Relationship Id="rId12" Type="http://schemas.openxmlformats.org/officeDocument/2006/relationships/image" Target="../media/image25.jpeg"/><Relationship Id="rId2" Type="http://schemas.openxmlformats.org/officeDocument/2006/relationships/image" Target="../media/image20.png"/><Relationship Id="rId16" Type="http://schemas.openxmlformats.org/officeDocument/2006/relationships/image" Target="../media/image27.jpeg"/><Relationship Id="rId1" Type="http://schemas.openxmlformats.org/officeDocument/2006/relationships/hyperlink" Target="http://ord.yahoo.co.jp/o/image/RV=1/RE=1533544588/RH=b3JkLnlhaG9vLmNvLmpw/RB=/RU=aHR0cDovL25va29ub2tvNDM2Ny5ibG9nLmZjMi5jb20vYmxvZy1lbnRyeS0yLmh0bWw-/RS=%5eADBsLVcn0Bq8.XMDW7HeXxMi9_gkSU-;_ylc=X3IDMgRmc3QDMD9yPTcmbD1yaQRpZHgDMARvaWQDQU5kOUdjVHZjS3dDSzg5Um5LbTRfbW8tYjN2WjRWSlpTY3p4ZTNXblpnbjc4UFMzMTY4ekVDbHBvZ2FEYl9jRwRwAzQ0T2U0NE9xNDRLcUlPT0NwT09EcWVPQ3VlT0RpQS0tBHBvcwM3BHNlYwNzaHcEc2xrA3Jp" TargetMode="External"/><Relationship Id="rId6" Type="http://schemas.openxmlformats.org/officeDocument/2006/relationships/image" Target="../media/image22.jpeg"/><Relationship Id="rId11" Type="http://schemas.openxmlformats.org/officeDocument/2006/relationships/hyperlink" Target="https://ord.yahoo.co.jp/o/image/RV=1/RE=1533546382/RH=b3JkLnlhaG9vLmNvLmpw/RB=/RU=aHR0cHM6Ly93d3cubmludGVuZG8uY28uanAvc3dpdGNoL2FoMjZhL2luZGV4Lmh0bWw-/RS=%5eADB3iR7Tu_ytl6pkFzRM4Uw7V.l5tA-;_ylt=A2RCL5cOvmZbNwUAdE6U3uV7" TargetMode="External"/><Relationship Id="rId5" Type="http://schemas.openxmlformats.org/officeDocument/2006/relationships/hyperlink" Target="https://ord.yahoo.co.jp/o/image/RV=1/RE=1533544781/RH=b3JkLnlhaG9vLmNvLmpw/RB=/RU=aHR0cDovL2Jsb2cuZ29vLm5lLmpwL2l6YWdlbi9lL2E4ODllNjVjNzczNTRhMTFjNGEzYmJiMjQ5NDFlNTBj/RS=%5eADBaZlZBsHevwKjBJ4VLy6VYcseiqk-;_ylt=A2RCL5bMt2Zb7nsAWUSU3uV7" TargetMode="External"/><Relationship Id="rId15" Type="http://schemas.openxmlformats.org/officeDocument/2006/relationships/hyperlink" Target="https://ord.yahoo.co.jp/o/image/RV=1/RE=1533546421/RH=b3JkLnlhaG9vLmNvLmpw/RB=/RU=aHR0cDovL2dhc2hhcG9uLmpwL3NwbGF0b29uLw--/RS=%5eADBtFuym8YKsEdGPxrKjlsQF0kb2PQ-;_ylt=A2RCA9U0vmZbVAEA0z6U3uV7" TargetMode="External"/><Relationship Id="rId10" Type="http://schemas.openxmlformats.org/officeDocument/2006/relationships/image" Target="../media/image24.jpeg"/><Relationship Id="rId4" Type="http://schemas.openxmlformats.org/officeDocument/2006/relationships/image" Target="../media/image21.jpeg"/><Relationship Id="rId9" Type="http://schemas.openxmlformats.org/officeDocument/2006/relationships/hyperlink" Target="http://ord.yahoo.co.jp/o/image/RV=1/RE=1533546318/RH=b3JkLnlhaG9vLmNvLmpw/RB=/RU=aHR0cHM6Ly93d3czMC5hdHdpa2kuanAvbmljb25pY29tdWdlbi9wYWdlcy8zNTI1Lmh0bWw-/RS=%5eADBzZhJOXaGiH61pVj9NF8sfEhI.as-;_ylc=X3IDMgRmc3QDMD9yPTMmbD1yaQRpZHgDMARvaWQDQU5kOUdjUWxuWk5TaURzUURRMjl5dS1DYzZnMGwycUNfYU1Wby15UlBicVhVeE1YQVZBR2JPTEcxaXJNX3cEcAM0NE9PNDRLejQ0T080NEt6BHBvcwMzBHNlYwNzaHcEc2xrA3Jp" TargetMode="External"/><Relationship Id="rId14" Type="http://schemas.openxmlformats.org/officeDocument/2006/relationships/image" Target="../media/image2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8.gif"/></Relationships>
</file>

<file path=xl/drawings/_rels/drawing12.xml.rels><?xml version="1.0" encoding="UTF-8" standalone="yes"?>
<Relationships xmlns="http://schemas.openxmlformats.org/package/2006/relationships"><Relationship Id="rId3" Type="http://schemas.openxmlformats.org/officeDocument/2006/relationships/image" Target="../media/image31.JPG"/><Relationship Id="rId2" Type="http://schemas.openxmlformats.org/officeDocument/2006/relationships/image" Target="../media/image30.JPG"/><Relationship Id="rId1" Type="http://schemas.openxmlformats.org/officeDocument/2006/relationships/image" Target="../media/image29.JPG"/><Relationship Id="rId6" Type="http://schemas.openxmlformats.org/officeDocument/2006/relationships/image" Target="../media/image34.JPG"/><Relationship Id="rId5" Type="http://schemas.openxmlformats.org/officeDocument/2006/relationships/image" Target="../media/image33.JPG"/><Relationship Id="rId4" Type="http://schemas.openxmlformats.org/officeDocument/2006/relationships/image" Target="../media/image32.JPG"/></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4.gif"/><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hyperlink" Target="http://www.mukogawa-u.ac.jp/~ushida/tadeai3.jpg" TargetMode="External"/><Relationship Id="rId18" Type="http://schemas.openxmlformats.org/officeDocument/2006/relationships/image" Target="../media/image13.jpeg"/><Relationship Id="rId26" Type="http://schemas.openxmlformats.org/officeDocument/2006/relationships/hyperlink" Target="http://www.mukogawa-u.ac.jp/~ushida/uk/london.htm" TargetMode="External"/><Relationship Id="rId3" Type="http://schemas.openxmlformats.org/officeDocument/2006/relationships/hyperlink" Target="http://www.mukogawa-u.ac.jp/~ushida/tadeai7.jpg" TargetMode="External"/><Relationship Id="rId21" Type="http://schemas.openxmlformats.org/officeDocument/2006/relationships/image" Target="../media/image15.jpeg"/><Relationship Id="rId7" Type="http://schemas.openxmlformats.org/officeDocument/2006/relationships/hyperlink" Target="http://www.mukogawa-u.ac.jp/~ushida/tadeai4.jpg" TargetMode="External"/><Relationship Id="rId12" Type="http://schemas.openxmlformats.org/officeDocument/2006/relationships/image" Target="../media/image10.jpeg"/><Relationship Id="rId17" Type="http://schemas.openxmlformats.org/officeDocument/2006/relationships/hyperlink" Target="http://www.mukogawa-u.ac.jp/~ushida/nedoko.jpg" TargetMode="External"/><Relationship Id="rId25" Type="http://schemas.openxmlformats.org/officeDocument/2006/relationships/image" Target="../media/image17.jpeg"/><Relationship Id="rId2" Type="http://schemas.openxmlformats.org/officeDocument/2006/relationships/image" Target="../media/image5.gif"/><Relationship Id="rId16" Type="http://schemas.openxmlformats.org/officeDocument/2006/relationships/image" Target="../media/image12.jpeg"/><Relationship Id="rId20" Type="http://schemas.openxmlformats.org/officeDocument/2006/relationships/hyperlink" Target="http://www.mukogawa-u.ac.jp/~ushida/aigame.jpg" TargetMode="External"/><Relationship Id="rId29" Type="http://schemas.openxmlformats.org/officeDocument/2006/relationships/hyperlink" Target="http://www.mukogawa-u.ac.jp/~ushida/murasaki.htm" TargetMode="External"/><Relationship Id="rId1" Type="http://schemas.openxmlformats.org/officeDocument/2006/relationships/hyperlink" Target="http://www.mukogawa-u.ac.jp/~ushida/index.html" TargetMode="External"/><Relationship Id="rId6" Type="http://schemas.openxmlformats.org/officeDocument/2006/relationships/image" Target="../media/image7.jpeg"/><Relationship Id="rId11" Type="http://schemas.openxmlformats.org/officeDocument/2006/relationships/hyperlink" Target="http://www.mukogawa-u.ac.jp/~ushida/tadeai9.jpg" TargetMode="External"/><Relationship Id="rId24" Type="http://schemas.openxmlformats.org/officeDocument/2006/relationships/hyperlink" Target="http://www.mukogawa-u.ac.jp/~ushida/aizome.jpg" TargetMode="External"/><Relationship Id="rId5" Type="http://schemas.openxmlformats.org/officeDocument/2006/relationships/hyperlink" Target="http://www.mukogawa-u.ac.jp/~ushida/tadeai5.jpg" TargetMode="External"/><Relationship Id="rId15" Type="http://schemas.openxmlformats.org/officeDocument/2006/relationships/hyperlink" Target="http://www.mukogawa-u.ac.jp/~ushida/aishi.jpg" TargetMode="External"/><Relationship Id="rId23" Type="http://schemas.openxmlformats.org/officeDocument/2006/relationships/image" Target="../media/image16.jpeg"/><Relationship Id="rId28" Type="http://schemas.openxmlformats.org/officeDocument/2006/relationships/hyperlink" Target="http://www.mukogawa-u.ac.jp/~ushida/namahasm.html" TargetMode="External"/><Relationship Id="rId10" Type="http://schemas.openxmlformats.org/officeDocument/2006/relationships/image" Target="../media/image9.jpeg"/><Relationship Id="rId19" Type="http://schemas.openxmlformats.org/officeDocument/2006/relationships/image" Target="../media/image14.gif"/><Relationship Id="rId4" Type="http://schemas.openxmlformats.org/officeDocument/2006/relationships/image" Target="../media/image6.jpeg"/><Relationship Id="rId9" Type="http://schemas.openxmlformats.org/officeDocument/2006/relationships/hyperlink" Target="http://www.mukogawa-u.ac.jp/~ushida/tadeai8.jpg" TargetMode="External"/><Relationship Id="rId14" Type="http://schemas.openxmlformats.org/officeDocument/2006/relationships/image" Target="../media/image11.jpeg"/><Relationship Id="rId22" Type="http://schemas.openxmlformats.org/officeDocument/2006/relationships/hyperlink" Target="http://www.mukogawa-u.ac.jp/~ushida/aihana.jpg" TargetMode="External"/><Relationship Id="rId27" Type="http://schemas.openxmlformats.org/officeDocument/2006/relationships/image" Target="../media/image18.gif"/></Relationships>
</file>

<file path=xl/drawings/_rels/drawing9.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274320</xdr:colOff>
      <xdr:row>0</xdr:row>
      <xdr:rowOff>15240</xdr:rowOff>
    </xdr:from>
    <xdr:to>
      <xdr:col>11</xdr:col>
      <xdr:colOff>152400</xdr:colOff>
      <xdr:row>12</xdr:row>
      <xdr:rowOff>15240</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274320</xdr:colOff>
      <xdr:row>14</xdr:row>
      <xdr:rowOff>220980</xdr:rowOff>
    </xdr:from>
    <xdr:to>
      <xdr:col>11</xdr:col>
      <xdr:colOff>152400</xdr:colOff>
      <xdr:row>26</xdr:row>
      <xdr:rowOff>220980</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236220</xdr:colOff>
      <xdr:row>30</xdr:row>
      <xdr:rowOff>7620</xdr:rowOff>
    </xdr:from>
    <xdr:to>
      <xdr:col>11</xdr:col>
      <xdr:colOff>114300</xdr:colOff>
      <xdr:row>42</xdr:row>
      <xdr:rowOff>7620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190500</xdr:colOff>
      <xdr:row>16</xdr:row>
      <xdr:rowOff>169789</xdr:rowOff>
    </xdr:to>
    <xdr:pic>
      <xdr:nvPicPr>
        <xdr:cNvPr id="3" name="imgBoxImg" descr="クリックすると新しいウィンドウで開きます">
          <a:hlinkClick xmlns:r="http://schemas.openxmlformats.org/officeDocument/2006/relationships" r:id="rId1" tgtFrame="imagewin"/>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202180" cy="3827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175260</xdr:colOff>
      <xdr:row>0</xdr:row>
      <xdr:rowOff>152400</xdr:rowOff>
    </xdr:from>
    <xdr:to>
      <xdr:col>6</xdr:col>
      <xdr:colOff>632460</xdr:colOff>
      <xdr:row>11</xdr:row>
      <xdr:rowOff>106680</xdr:rowOff>
    </xdr:to>
    <xdr:pic>
      <xdr:nvPicPr>
        <xdr:cNvPr id="4" name="図 3" descr="「マリオ イラス...」の画像検索結果">
          <a:hlinkClick xmlns:r="http://schemas.openxmlformats.org/officeDocument/2006/relationships" r:id="rId3" tgtFrame="imagewin"/>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86940" y="152400"/>
          <a:ext cx="2468880" cy="246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38099</xdr:colOff>
      <xdr:row>0</xdr:row>
      <xdr:rowOff>99060</xdr:rowOff>
    </xdr:from>
    <xdr:to>
      <xdr:col>11</xdr:col>
      <xdr:colOff>39318</xdr:colOff>
      <xdr:row>15</xdr:row>
      <xdr:rowOff>213360</xdr:rowOff>
    </xdr:to>
    <xdr:pic>
      <xdr:nvPicPr>
        <xdr:cNvPr id="6" name="図 5" descr="「ヨッシー」の画像検索結果">
          <a:hlinkClick xmlns:r="http://schemas.openxmlformats.org/officeDocument/2006/relationships" r:id="rId5" tgtFrame="imagewin"/>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732019" y="99060"/>
          <a:ext cx="2683459" cy="354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259080</xdr:colOff>
      <xdr:row>0</xdr:row>
      <xdr:rowOff>68580</xdr:rowOff>
    </xdr:from>
    <xdr:to>
      <xdr:col>15</xdr:col>
      <xdr:colOff>76200</xdr:colOff>
      <xdr:row>15</xdr:row>
      <xdr:rowOff>228404</xdr:rowOff>
    </xdr:to>
    <xdr:pic>
      <xdr:nvPicPr>
        <xdr:cNvPr id="7" name="図 6" descr="「キノピオ」の画像検索結果">
          <a:hlinkClick xmlns:r="http://schemas.openxmlformats.org/officeDocument/2006/relationships" r:id="rId7" tgtFrame="imagewin"/>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635240" y="68580"/>
          <a:ext cx="2499360" cy="3588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198120</xdr:rowOff>
    </xdr:from>
    <xdr:to>
      <xdr:col>4</xdr:col>
      <xdr:colOff>243840</xdr:colOff>
      <xdr:row>30</xdr:row>
      <xdr:rowOff>152400</xdr:rowOff>
    </xdr:to>
    <xdr:pic>
      <xdr:nvPicPr>
        <xdr:cNvPr id="9" name="imgBoxImg" descr="クリックすると新しいウィンドウで開きます">
          <a:hlinkClick xmlns:r="http://schemas.openxmlformats.org/officeDocument/2006/relationships" r:id="rId9" tgtFrame="imagewin"/>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4084320"/>
          <a:ext cx="2926080" cy="2926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106680</xdr:colOff>
      <xdr:row>17</xdr:row>
      <xdr:rowOff>160020</xdr:rowOff>
    </xdr:from>
    <xdr:to>
      <xdr:col>7</xdr:col>
      <xdr:colOff>190740</xdr:colOff>
      <xdr:row>27</xdr:row>
      <xdr:rowOff>38100</xdr:rowOff>
    </xdr:to>
    <xdr:pic>
      <xdr:nvPicPr>
        <xdr:cNvPr id="10" name="図 9" descr="「カービー」の画像検索結果">
          <a:hlinkClick xmlns:r="http://schemas.openxmlformats.org/officeDocument/2006/relationships" r:id="rId11" tgtFrame="imagewin"/>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788920" y="4046220"/>
          <a:ext cx="2095740" cy="216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579120</xdr:colOff>
      <xdr:row>17</xdr:row>
      <xdr:rowOff>0</xdr:rowOff>
    </xdr:from>
    <xdr:to>
      <xdr:col>11</xdr:col>
      <xdr:colOff>213360</xdr:colOff>
      <xdr:row>29</xdr:row>
      <xdr:rowOff>196590</xdr:rowOff>
    </xdr:to>
    <xdr:pic>
      <xdr:nvPicPr>
        <xdr:cNvPr id="12" name="図 11" descr="「スプラトゥーン」の画像検索結果">
          <a:hlinkClick xmlns:r="http://schemas.openxmlformats.org/officeDocument/2006/relationships" r:id="rId13" tgtFrame="imagewin"/>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273040" y="3886200"/>
          <a:ext cx="2316480" cy="2939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594359</xdr:colOff>
      <xdr:row>17</xdr:row>
      <xdr:rowOff>106680</xdr:rowOff>
    </xdr:from>
    <xdr:to>
      <xdr:col>15</xdr:col>
      <xdr:colOff>478410</xdr:colOff>
      <xdr:row>27</xdr:row>
      <xdr:rowOff>160020</xdr:rowOff>
    </xdr:to>
    <xdr:pic>
      <xdr:nvPicPr>
        <xdr:cNvPr id="13" name="図 12" descr="「スプラトゥーン」の画像検索結果">
          <a:hlinkClick xmlns:r="http://schemas.openxmlformats.org/officeDocument/2006/relationships" r:id="rId15" tgtFrame="imagewin"/>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70519" y="3992880"/>
          <a:ext cx="2566291" cy="233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388620</xdr:colOff>
      <xdr:row>37</xdr:row>
      <xdr:rowOff>114300</xdr:rowOff>
    </xdr:to>
    <xdr:pic>
      <xdr:nvPicPr>
        <xdr:cNvPr id="2" name="図 1" descr="イメージ：ローマ字早見表">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94220" cy="857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582139</xdr:colOff>
      <xdr:row>15</xdr:row>
      <xdr:rowOff>570</xdr:rowOff>
    </xdr:from>
    <xdr:to>
      <xdr:col>36</xdr:col>
      <xdr:colOff>244775</xdr:colOff>
      <xdr:row>45</xdr:row>
      <xdr:rowOff>114299</xdr:rowOff>
    </xdr:to>
    <xdr:pic>
      <xdr:nvPicPr>
        <xdr:cNvPr id="3" name="図 2">
          <a:extLst>
            <a:ext uri="{FF2B5EF4-FFF2-40B4-BE49-F238E27FC236}">
              <a16:creationId xmlns:a16="http://schemas.microsoft.com/office/drawing/2014/main" id="{F7AF0568-B0AD-44DC-AB7B-2D6F6018EB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11916889" y="3429570"/>
          <a:ext cx="12330886" cy="6971729"/>
        </a:xfrm>
        <a:prstGeom prst="rect">
          <a:avLst/>
        </a:prstGeom>
      </xdr:spPr>
    </xdr:pic>
    <xdr:clientData/>
  </xdr:twoCellAnchor>
  <xdr:twoCellAnchor editAs="oneCell">
    <xdr:from>
      <xdr:col>27</xdr:col>
      <xdr:colOff>143347</xdr:colOff>
      <xdr:row>0</xdr:row>
      <xdr:rowOff>0</xdr:rowOff>
    </xdr:from>
    <xdr:to>
      <xdr:col>36</xdr:col>
      <xdr:colOff>208454</xdr:colOff>
      <xdr:row>15</xdr:row>
      <xdr:rowOff>0</xdr:rowOff>
    </xdr:to>
    <xdr:pic>
      <xdr:nvPicPr>
        <xdr:cNvPr id="9" name="図 8">
          <a:extLst>
            <a:ext uri="{FF2B5EF4-FFF2-40B4-BE49-F238E27FC236}">
              <a16:creationId xmlns:a16="http://schemas.microsoft.com/office/drawing/2014/main" id="{66312544-907E-4183-AA1E-FCA425EF1C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18145597" y="0"/>
          <a:ext cx="6065857" cy="3429000"/>
        </a:xfrm>
        <a:prstGeom prst="rect">
          <a:avLst/>
        </a:prstGeom>
      </xdr:spPr>
    </xdr:pic>
    <xdr:clientData/>
  </xdr:twoCellAnchor>
  <xdr:twoCellAnchor editAs="oneCell">
    <xdr:from>
      <xdr:col>9</xdr:col>
      <xdr:colOff>29678</xdr:colOff>
      <xdr:row>0</xdr:row>
      <xdr:rowOff>1</xdr:rowOff>
    </xdr:from>
    <xdr:to>
      <xdr:col>18</xdr:col>
      <xdr:colOff>95250</xdr:colOff>
      <xdr:row>14</xdr:row>
      <xdr:rowOff>225745</xdr:rowOff>
    </xdr:to>
    <xdr:pic>
      <xdr:nvPicPr>
        <xdr:cNvPr id="11" name="図 10">
          <a:extLst>
            <a:ext uri="{FF2B5EF4-FFF2-40B4-BE49-F238E27FC236}">
              <a16:creationId xmlns:a16="http://schemas.microsoft.com/office/drawing/2014/main" id="{5E78FFFB-506C-4A65-B3FF-5E62009812C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flipH="1">
          <a:off x="6030428" y="1"/>
          <a:ext cx="6066322" cy="3426144"/>
        </a:xfrm>
        <a:prstGeom prst="rect">
          <a:avLst/>
        </a:prstGeom>
      </xdr:spPr>
    </xdr:pic>
    <xdr:clientData/>
  </xdr:twoCellAnchor>
  <xdr:twoCellAnchor editAs="oneCell">
    <xdr:from>
      <xdr:col>0</xdr:col>
      <xdr:colOff>0</xdr:colOff>
      <xdr:row>0</xdr:row>
      <xdr:rowOff>0</xdr:rowOff>
    </xdr:from>
    <xdr:to>
      <xdr:col>9</xdr:col>
      <xdr:colOff>52350</xdr:colOff>
      <xdr:row>14</xdr:row>
      <xdr:rowOff>220980</xdr:rowOff>
    </xdr:to>
    <xdr:pic>
      <xdr:nvPicPr>
        <xdr:cNvPr id="13" name="図 12">
          <a:extLst>
            <a:ext uri="{FF2B5EF4-FFF2-40B4-BE49-F238E27FC236}">
              <a16:creationId xmlns:a16="http://schemas.microsoft.com/office/drawing/2014/main" id="{9102985E-6E1B-4348-AC3D-B268DE4EA99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flipH="1">
          <a:off x="0" y="0"/>
          <a:ext cx="6087390" cy="3421380"/>
        </a:xfrm>
        <a:prstGeom prst="rect">
          <a:avLst/>
        </a:prstGeom>
      </xdr:spPr>
    </xdr:pic>
    <xdr:clientData/>
  </xdr:twoCellAnchor>
  <xdr:twoCellAnchor editAs="oneCell">
    <xdr:from>
      <xdr:col>18</xdr:col>
      <xdr:colOff>68397</xdr:colOff>
      <xdr:row>0</xdr:row>
      <xdr:rowOff>0</xdr:rowOff>
    </xdr:from>
    <xdr:to>
      <xdr:col>27</xdr:col>
      <xdr:colOff>152400</xdr:colOff>
      <xdr:row>15</xdr:row>
      <xdr:rowOff>8141</xdr:rowOff>
    </xdr:to>
    <xdr:pic>
      <xdr:nvPicPr>
        <xdr:cNvPr id="15" name="図 14">
          <a:extLst>
            <a:ext uri="{FF2B5EF4-FFF2-40B4-BE49-F238E27FC236}">
              <a16:creationId xmlns:a16="http://schemas.microsoft.com/office/drawing/2014/main" id="{6A556CEE-60C1-4354-B904-7E3D4B8A8CD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flipH="1">
          <a:off x="12069897" y="0"/>
          <a:ext cx="6084753" cy="3437141"/>
        </a:xfrm>
        <a:prstGeom prst="rect">
          <a:avLst/>
        </a:prstGeom>
      </xdr:spPr>
    </xdr:pic>
    <xdr:clientData/>
  </xdr:twoCellAnchor>
  <xdr:twoCellAnchor editAs="oneCell">
    <xdr:from>
      <xdr:col>0</xdr:col>
      <xdr:colOff>0</xdr:colOff>
      <xdr:row>14</xdr:row>
      <xdr:rowOff>205320</xdr:rowOff>
    </xdr:from>
    <xdr:to>
      <xdr:col>18</xdr:col>
      <xdr:colOff>419100</xdr:colOff>
      <xdr:row>45</xdr:row>
      <xdr:rowOff>134839</xdr:rowOff>
    </xdr:to>
    <xdr:pic>
      <xdr:nvPicPr>
        <xdr:cNvPr id="7" name="図 6">
          <a:extLst>
            <a:ext uri="{FF2B5EF4-FFF2-40B4-BE49-F238E27FC236}">
              <a16:creationId xmlns:a16="http://schemas.microsoft.com/office/drawing/2014/main" id="{560BA983-9E6E-4BE4-96C2-7639137BFF5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flipH="1">
          <a:off x="0" y="3405720"/>
          <a:ext cx="12420600" cy="7016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182880</xdr:colOff>
      <xdr:row>24</xdr:row>
      <xdr:rowOff>152400</xdr:rowOff>
    </xdr:from>
    <xdr:to>
      <xdr:col>15</xdr:col>
      <xdr:colOff>38100</xdr:colOff>
      <xdr:row>34</xdr:row>
      <xdr:rowOff>190500</xdr:rowOff>
    </xdr:to>
    <xdr:sp macro="" textlink="">
      <xdr:nvSpPr>
        <xdr:cNvPr id="4" name="台形 3">
          <a:extLst>
            <a:ext uri="{FF2B5EF4-FFF2-40B4-BE49-F238E27FC236}">
              <a16:creationId xmlns:a16="http://schemas.microsoft.com/office/drawing/2014/main" id="{00000000-0008-0000-0300-000004000000}"/>
            </a:ext>
          </a:extLst>
        </xdr:cNvPr>
        <xdr:cNvSpPr/>
      </xdr:nvSpPr>
      <xdr:spPr>
        <a:xfrm rot="10800000">
          <a:off x="8549640" y="6385560"/>
          <a:ext cx="1866900" cy="1866900"/>
        </a:xfrm>
        <a:prstGeom prst="trapezoid">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495300</xdr:colOff>
      <xdr:row>31</xdr:row>
      <xdr:rowOff>213360</xdr:rowOff>
    </xdr:from>
    <xdr:to>
      <xdr:col>14</xdr:col>
      <xdr:colOff>426720</xdr:colOff>
      <xdr:row>31</xdr:row>
      <xdr:rowOff>213360</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8862060" y="7589520"/>
          <a:ext cx="127254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327660</xdr:colOff>
      <xdr:row>28</xdr:row>
      <xdr:rowOff>7620</xdr:rowOff>
    </xdr:from>
    <xdr:to>
      <xdr:col>14</xdr:col>
      <xdr:colOff>563880</xdr:colOff>
      <xdr:row>28</xdr:row>
      <xdr:rowOff>7620</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8694420" y="6926580"/>
          <a:ext cx="157734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472440</xdr:colOff>
      <xdr:row>22</xdr:row>
      <xdr:rowOff>182880</xdr:rowOff>
    </xdr:from>
    <xdr:to>
      <xdr:col>14</xdr:col>
      <xdr:colOff>320040</xdr:colOff>
      <xdr:row>28</xdr:row>
      <xdr:rowOff>22860</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flipH="1">
          <a:off x="9509760" y="5958840"/>
          <a:ext cx="518160" cy="982980"/>
        </a:xfrm>
        <a:prstGeom prst="line">
          <a:avLst/>
        </a:prstGeom>
        <a:ln w="571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312420</xdr:colOff>
      <xdr:row>28</xdr:row>
      <xdr:rowOff>15240</xdr:rowOff>
    </xdr:from>
    <xdr:to>
      <xdr:col>14</xdr:col>
      <xdr:colOff>15240</xdr:colOff>
      <xdr:row>31</xdr:row>
      <xdr:rowOff>220980</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H="1">
          <a:off x="9349740" y="6934200"/>
          <a:ext cx="373380" cy="662940"/>
        </a:xfrm>
        <a:prstGeom prst="line">
          <a:avLst/>
        </a:prstGeom>
        <a:ln w="571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60960</xdr:colOff>
      <xdr:row>32</xdr:row>
      <xdr:rowOff>15240</xdr:rowOff>
    </xdr:from>
    <xdr:to>
      <xdr:col>13</xdr:col>
      <xdr:colOff>373380</xdr:colOff>
      <xdr:row>34</xdr:row>
      <xdr:rowOff>167640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flipH="1">
          <a:off x="9098280" y="7620000"/>
          <a:ext cx="312420" cy="609600"/>
        </a:xfrm>
        <a:prstGeom prst="line">
          <a:avLst/>
        </a:prstGeom>
        <a:ln w="571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9</xdr:col>
          <xdr:colOff>670560</xdr:colOff>
          <xdr:row>1</xdr:row>
          <xdr:rowOff>0</xdr:rowOff>
        </xdr:to>
        <xdr:sp macro="" textlink="">
          <xdr:nvSpPr>
            <xdr:cNvPr id="4097" name="コントロール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9</xdr:col>
          <xdr:colOff>228600</xdr:colOff>
          <xdr:row>1</xdr:row>
          <xdr:rowOff>22860</xdr:rowOff>
        </xdr:to>
        <xdr:sp macro="" textlink="">
          <xdr:nvSpPr>
            <xdr:cNvPr id="4098" name="コントロール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9</xdr:col>
          <xdr:colOff>670560</xdr:colOff>
          <xdr:row>1</xdr:row>
          <xdr:rowOff>0</xdr:rowOff>
        </xdr:to>
        <xdr:sp macro="" textlink="">
          <xdr:nvSpPr>
            <xdr:cNvPr id="4099" name="コントロール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9</xdr:col>
          <xdr:colOff>228600</xdr:colOff>
          <xdr:row>1</xdr:row>
          <xdr:rowOff>22860</xdr:rowOff>
        </xdr:to>
        <xdr:sp macro="" textlink="">
          <xdr:nvSpPr>
            <xdr:cNvPr id="4100" name="コントロール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9</xdr:col>
      <xdr:colOff>0</xdr:colOff>
      <xdr:row>0</xdr:row>
      <xdr:rowOff>0</xdr:rowOff>
    </xdr:from>
    <xdr:to>
      <xdr:col>9</xdr:col>
      <xdr:colOff>175260</xdr:colOff>
      <xdr:row>0</xdr:row>
      <xdr:rowOff>175260</xdr:rowOff>
    </xdr:to>
    <xdr:pic>
      <xdr:nvPicPr>
        <xdr:cNvPr id="6" name="図 5" descr="https://fooddb.mext.go.jp/images/icon.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98080" y="3230880"/>
          <a:ext cx="17526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163830</xdr:colOff>
      <xdr:row>10</xdr:row>
      <xdr:rowOff>201930</xdr:rowOff>
    </xdr:from>
    <xdr:to>
      <xdr:col>8</xdr:col>
      <xdr:colOff>11430</xdr:colOff>
      <xdr:row>22</xdr:row>
      <xdr:rowOff>201930</xdr:rowOff>
    </xdr:to>
    <xdr:graphicFrame macro="">
      <xdr:nvGraphicFramePr>
        <xdr:cNvPr id="4" name="グラフ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163830</xdr:colOff>
      <xdr:row>26</xdr:row>
      <xdr:rowOff>201930</xdr:rowOff>
    </xdr:from>
    <xdr:to>
      <xdr:col>8</xdr:col>
      <xdr:colOff>11430</xdr:colOff>
      <xdr:row>38</xdr:row>
      <xdr:rowOff>201930</xdr:rowOff>
    </xdr:to>
    <xdr:graphicFrame macro="">
      <xdr:nvGraphicFramePr>
        <xdr:cNvPr id="10" name="グラフ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163830</xdr:colOff>
      <xdr:row>42</xdr:row>
      <xdr:rowOff>201930</xdr:rowOff>
    </xdr:from>
    <xdr:to>
      <xdr:col>8</xdr:col>
      <xdr:colOff>11430</xdr:colOff>
      <xdr:row>54</xdr:row>
      <xdr:rowOff>201930</xdr:rowOff>
    </xdr:to>
    <xdr:graphicFrame macro="">
      <xdr:nvGraphicFramePr>
        <xdr:cNvPr id="11" name="グラフ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163830</xdr:colOff>
      <xdr:row>74</xdr:row>
      <xdr:rowOff>201930</xdr:rowOff>
    </xdr:from>
    <xdr:to>
      <xdr:col>8</xdr:col>
      <xdr:colOff>11430</xdr:colOff>
      <xdr:row>86</xdr:row>
      <xdr:rowOff>201930</xdr:rowOff>
    </xdr:to>
    <xdr:graphicFrame macro="">
      <xdr:nvGraphicFramePr>
        <xdr:cNvPr id="12" name="グラフ 11">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163830</xdr:colOff>
      <xdr:row>58</xdr:row>
      <xdr:rowOff>201930</xdr:rowOff>
    </xdr:from>
    <xdr:to>
      <xdr:col>8</xdr:col>
      <xdr:colOff>11430</xdr:colOff>
      <xdr:row>70</xdr:row>
      <xdr:rowOff>201930</xdr:rowOff>
    </xdr:to>
    <xdr:graphicFrame macro="">
      <xdr:nvGraphicFramePr>
        <xdr:cNvPr id="13" name="グラフ 12">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0.3425</cdr:x>
      <cdr:y>0.49861</cdr:y>
    </cdr:from>
    <cdr:to>
      <cdr:x>0.51583</cdr:x>
      <cdr:y>0.60139</cdr:y>
    </cdr:to>
    <cdr:sp macro="" textlink="">
      <cdr:nvSpPr>
        <cdr:cNvPr id="2" name="テキスト ボックス 1">
          <a:extLst xmlns:a="http://schemas.openxmlformats.org/drawingml/2006/main">
            <a:ext uri="{FF2B5EF4-FFF2-40B4-BE49-F238E27FC236}">
              <a16:creationId xmlns:a16="http://schemas.microsoft.com/office/drawing/2014/main" id="{F0ECC180-D28D-4CA1-9B49-403B19DD8865}"/>
            </a:ext>
          </a:extLst>
        </cdr:cNvPr>
        <cdr:cNvSpPr txBox="1"/>
      </cdr:nvSpPr>
      <cdr:spPr>
        <a:xfrm xmlns:a="http://schemas.openxmlformats.org/drawingml/2006/main">
          <a:off x="1565910" y="1367790"/>
          <a:ext cx="792480" cy="2819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予熱完了</a:t>
          </a:r>
        </a:p>
      </cdr:txBody>
    </cdr:sp>
  </cdr:relSizeAnchor>
  <cdr:relSizeAnchor xmlns:cdr="http://schemas.openxmlformats.org/drawingml/2006/chartDrawing">
    <cdr:from>
      <cdr:x>0.40917</cdr:x>
      <cdr:y>0.37917</cdr:y>
    </cdr:from>
    <cdr:to>
      <cdr:x>0.4125</cdr:x>
      <cdr:y>0.50972</cdr:y>
    </cdr:to>
    <cdr:cxnSp macro="">
      <cdr:nvCxnSpPr>
        <cdr:cNvPr id="4" name="直線矢印コネクタ 3">
          <a:extLst xmlns:a="http://schemas.openxmlformats.org/drawingml/2006/main">
            <a:ext uri="{FF2B5EF4-FFF2-40B4-BE49-F238E27FC236}">
              <a16:creationId xmlns:a16="http://schemas.microsoft.com/office/drawing/2014/main" id="{A69F3DB6-46DF-4152-9619-33655DA085D3}"/>
            </a:ext>
          </a:extLst>
        </cdr:cNvPr>
        <cdr:cNvCxnSpPr/>
      </cdr:nvCxnSpPr>
      <cdr:spPr>
        <a:xfrm xmlns:a="http://schemas.openxmlformats.org/drawingml/2006/main" flipH="1" flipV="1">
          <a:off x="1870710" y="1040130"/>
          <a:ext cx="15240" cy="35814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0.62944</cdr:x>
      <cdr:y>0.34352</cdr:y>
    </cdr:from>
    <cdr:to>
      <cdr:x>0.63278</cdr:x>
      <cdr:y>0.47407</cdr:y>
    </cdr:to>
    <cdr:cxnSp macro="">
      <cdr:nvCxnSpPr>
        <cdr:cNvPr id="5" name="直線矢印コネクタ 4">
          <a:extLst xmlns:a="http://schemas.openxmlformats.org/drawingml/2006/main">
            <a:ext uri="{FF2B5EF4-FFF2-40B4-BE49-F238E27FC236}">
              <a16:creationId xmlns:a16="http://schemas.microsoft.com/office/drawing/2014/main" id="{2FB99FF4-965F-4EBE-9EFA-8EC50F83DFD4}"/>
            </a:ext>
          </a:extLst>
        </cdr:cNvPr>
        <cdr:cNvCxnSpPr/>
      </cdr:nvCxnSpPr>
      <cdr:spPr>
        <a:xfrm xmlns:a="http://schemas.openxmlformats.org/drawingml/2006/main" flipH="1" flipV="1">
          <a:off x="2877820" y="942340"/>
          <a:ext cx="15240" cy="35814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0.56444</cdr:x>
      <cdr:y>0.4713</cdr:y>
    </cdr:from>
    <cdr:to>
      <cdr:x>0.85583</cdr:x>
      <cdr:y>0.57407</cdr:y>
    </cdr:to>
    <cdr:sp macro="" textlink="">
      <cdr:nvSpPr>
        <cdr:cNvPr id="6" name="テキスト ボックス 1">
          <a:extLst xmlns:a="http://schemas.openxmlformats.org/drawingml/2006/main">
            <a:ext uri="{FF2B5EF4-FFF2-40B4-BE49-F238E27FC236}">
              <a16:creationId xmlns:a16="http://schemas.microsoft.com/office/drawing/2014/main" id="{38FFFA90-182B-45F3-88DC-9036889090F4}"/>
            </a:ext>
          </a:extLst>
        </cdr:cNvPr>
        <cdr:cNvSpPr txBox="1"/>
      </cdr:nvSpPr>
      <cdr:spPr>
        <a:xfrm xmlns:a="http://schemas.openxmlformats.org/drawingml/2006/main">
          <a:off x="2580640" y="1292860"/>
          <a:ext cx="1332230" cy="2819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生地をオーブンへ</a:t>
          </a:r>
        </a:p>
      </cdr:txBody>
    </cdr:sp>
  </cdr:relSizeAnchor>
</c:userShapes>
</file>

<file path=xl/drawings/drawing5.xml><?xml version="1.0" encoding="utf-8"?>
<c:userShapes xmlns:c="http://schemas.openxmlformats.org/drawingml/2006/chart">
  <cdr:relSizeAnchor xmlns:cdr="http://schemas.openxmlformats.org/drawingml/2006/chartDrawing">
    <cdr:from>
      <cdr:x>0.3425</cdr:x>
      <cdr:y>0.49861</cdr:y>
    </cdr:from>
    <cdr:to>
      <cdr:x>0.51583</cdr:x>
      <cdr:y>0.60139</cdr:y>
    </cdr:to>
    <cdr:sp macro="" textlink="">
      <cdr:nvSpPr>
        <cdr:cNvPr id="2" name="テキスト ボックス 1">
          <a:extLst xmlns:a="http://schemas.openxmlformats.org/drawingml/2006/main">
            <a:ext uri="{FF2B5EF4-FFF2-40B4-BE49-F238E27FC236}">
              <a16:creationId xmlns:a16="http://schemas.microsoft.com/office/drawing/2014/main" id="{F0ECC180-D28D-4CA1-9B49-403B19DD8865}"/>
            </a:ext>
          </a:extLst>
        </cdr:cNvPr>
        <cdr:cNvSpPr txBox="1"/>
      </cdr:nvSpPr>
      <cdr:spPr>
        <a:xfrm xmlns:a="http://schemas.openxmlformats.org/drawingml/2006/main">
          <a:off x="1565910" y="1367790"/>
          <a:ext cx="792480" cy="2819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予熱完了</a:t>
          </a:r>
        </a:p>
      </cdr:txBody>
    </cdr:sp>
  </cdr:relSizeAnchor>
  <cdr:relSizeAnchor xmlns:cdr="http://schemas.openxmlformats.org/drawingml/2006/chartDrawing">
    <cdr:from>
      <cdr:x>0.40917</cdr:x>
      <cdr:y>0.37917</cdr:y>
    </cdr:from>
    <cdr:to>
      <cdr:x>0.4125</cdr:x>
      <cdr:y>0.50972</cdr:y>
    </cdr:to>
    <cdr:cxnSp macro="">
      <cdr:nvCxnSpPr>
        <cdr:cNvPr id="4" name="直線矢印コネクタ 3">
          <a:extLst xmlns:a="http://schemas.openxmlformats.org/drawingml/2006/main">
            <a:ext uri="{FF2B5EF4-FFF2-40B4-BE49-F238E27FC236}">
              <a16:creationId xmlns:a16="http://schemas.microsoft.com/office/drawing/2014/main" id="{A69F3DB6-46DF-4152-9619-33655DA085D3}"/>
            </a:ext>
          </a:extLst>
        </cdr:cNvPr>
        <cdr:cNvCxnSpPr/>
      </cdr:nvCxnSpPr>
      <cdr:spPr>
        <a:xfrm xmlns:a="http://schemas.openxmlformats.org/drawingml/2006/main" flipH="1" flipV="1">
          <a:off x="1870710" y="1040130"/>
          <a:ext cx="15240" cy="35814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0.70444</cdr:x>
      <cdr:y>0.36296</cdr:y>
    </cdr:from>
    <cdr:to>
      <cdr:x>0.70778</cdr:x>
      <cdr:y>0.49351</cdr:y>
    </cdr:to>
    <cdr:cxnSp macro="">
      <cdr:nvCxnSpPr>
        <cdr:cNvPr id="5" name="直線矢印コネクタ 4">
          <a:extLst xmlns:a="http://schemas.openxmlformats.org/drawingml/2006/main">
            <a:ext uri="{FF2B5EF4-FFF2-40B4-BE49-F238E27FC236}">
              <a16:creationId xmlns:a16="http://schemas.microsoft.com/office/drawing/2014/main" id="{2FB99FF4-965F-4EBE-9EFA-8EC50F83DFD4}"/>
            </a:ext>
          </a:extLst>
        </cdr:cNvPr>
        <cdr:cNvCxnSpPr/>
      </cdr:nvCxnSpPr>
      <cdr:spPr>
        <a:xfrm xmlns:a="http://schemas.openxmlformats.org/drawingml/2006/main" flipH="1" flipV="1">
          <a:off x="3220700" y="995684"/>
          <a:ext cx="15270" cy="35812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0.56444</cdr:x>
      <cdr:y>0.4713</cdr:y>
    </cdr:from>
    <cdr:to>
      <cdr:x>0.85583</cdr:x>
      <cdr:y>0.57407</cdr:y>
    </cdr:to>
    <cdr:sp macro="" textlink="">
      <cdr:nvSpPr>
        <cdr:cNvPr id="6" name="テキスト ボックス 1">
          <a:extLst xmlns:a="http://schemas.openxmlformats.org/drawingml/2006/main">
            <a:ext uri="{FF2B5EF4-FFF2-40B4-BE49-F238E27FC236}">
              <a16:creationId xmlns:a16="http://schemas.microsoft.com/office/drawing/2014/main" id="{38FFFA90-182B-45F3-88DC-9036889090F4}"/>
            </a:ext>
          </a:extLst>
        </cdr:cNvPr>
        <cdr:cNvSpPr txBox="1"/>
      </cdr:nvSpPr>
      <cdr:spPr>
        <a:xfrm xmlns:a="http://schemas.openxmlformats.org/drawingml/2006/main">
          <a:off x="2580640" y="1292860"/>
          <a:ext cx="1332230" cy="2819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生地をオーブンへ</a:t>
          </a:r>
        </a:p>
      </cdr:txBody>
    </cdr:sp>
  </cdr:relSizeAnchor>
</c:userShapes>
</file>

<file path=xl/drawings/drawing6.xml><?xml version="1.0" encoding="utf-8"?>
<c:userShapes xmlns:c="http://schemas.openxmlformats.org/drawingml/2006/chart">
  <cdr:relSizeAnchor xmlns:cdr="http://schemas.openxmlformats.org/drawingml/2006/chartDrawing">
    <cdr:from>
      <cdr:x>0.3425</cdr:x>
      <cdr:y>0.49861</cdr:y>
    </cdr:from>
    <cdr:to>
      <cdr:x>0.51583</cdr:x>
      <cdr:y>0.60139</cdr:y>
    </cdr:to>
    <cdr:sp macro="" textlink="">
      <cdr:nvSpPr>
        <cdr:cNvPr id="2" name="テキスト ボックス 1">
          <a:extLst xmlns:a="http://schemas.openxmlformats.org/drawingml/2006/main">
            <a:ext uri="{FF2B5EF4-FFF2-40B4-BE49-F238E27FC236}">
              <a16:creationId xmlns:a16="http://schemas.microsoft.com/office/drawing/2014/main" id="{F0ECC180-D28D-4CA1-9B49-403B19DD8865}"/>
            </a:ext>
          </a:extLst>
        </cdr:cNvPr>
        <cdr:cNvSpPr txBox="1"/>
      </cdr:nvSpPr>
      <cdr:spPr>
        <a:xfrm xmlns:a="http://schemas.openxmlformats.org/drawingml/2006/main">
          <a:off x="1565910" y="1367790"/>
          <a:ext cx="792480" cy="2819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予熱完了</a:t>
          </a:r>
        </a:p>
      </cdr:txBody>
    </cdr:sp>
  </cdr:relSizeAnchor>
  <cdr:relSizeAnchor xmlns:cdr="http://schemas.openxmlformats.org/drawingml/2006/chartDrawing">
    <cdr:from>
      <cdr:x>0.40917</cdr:x>
      <cdr:y>0.37917</cdr:y>
    </cdr:from>
    <cdr:to>
      <cdr:x>0.4125</cdr:x>
      <cdr:y>0.50972</cdr:y>
    </cdr:to>
    <cdr:cxnSp macro="">
      <cdr:nvCxnSpPr>
        <cdr:cNvPr id="4" name="直線矢印コネクタ 3">
          <a:extLst xmlns:a="http://schemas.openxmlformats.org/drawingml/2006/main">
            <a:ext uri="{FF2B5EF4-FFF2-40B4-BE49-F238E27FC236}">
              <a16:creationId xmlns:a16="http://schemas.microsoft.com/office/drawing/2014/main" id="{A69F3DB6-46DF-4152-9619-33655DA085D3}"/>
            </a:ext>
          </a:extLst>
        </cdr:cNvPr>
        <cdr:cNvCxnSpPr/>
      </cdr:nvCxnSpPr>
      <cdr:spPr>
        <a:xfrm xmlns:a="http://schemas.openxmlformats.org/drawingml/2006/main" flipH="1" flipV="1">
          <a:off x="1870710" y="1040130"/>
          <a:ext cx="15240" cy="35814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0.55111</cdr:x>
      <cdr:y>0.33519</cdr:y>
    </cdr:from>
    <cdr:to>
      <cdr:x>0.55445</cdr:x>
      <cdr:y>0.46574</cdr:y>
    </cdr:to>
    <cdr:cxnSp macro="">
      <cdr:nvCxnSpPr>
        <cdr:cNvPr id="5" name="直線矢印コネクタ 4">
          <a:extLst xmlns:a="http://schemas.openxmlformats.org/drawingml/2006/main">
            <a:ext uri="{FF2B5EF4-FFF2-40B4-BE49-F238E27FC236}">
              <a16:creationId xmlns:a16="http://schemas.microsoft.com/office/drawing/2014/main" id="{2FB99FF4-965F-4EBE-9EFA-8EC50F83DFD4}"/>
            </a:ext>
          </a:extLst>
        </cdr:cNvPr>
        <cdr:cNvCxnSpPr/>
      </cdr:nvCxnSpPr>
      <cdr:spPr>
        <a:xfrm xmlns:a="http://schemas.openxmlformats.org/drawingml/2006/main" flipH="1" flipV="1">
          <a:off x="2519660" y="919484"/>
          <a:ext cx="15270" cy="35812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0.56444</cdr:x>
      <cdr:y>0.4713</cdr:y>
    </cdr:from>
    <cdr:to>
      <cdr:x>0.85583</cdr:x>
      <cdr:y>0.57407</cdr:y>
    </cdr:to>
    <cdr:sp macro="" textlink="">
      <cdr:nvSpPr>
        <cdr:cNvPr id="6" name="テキスト ボックス 1">
          <a:extLst xmlns:a="http://schemas.openxmlformats.org/drawingml/2006/main">
            <a:ext uri="{FF2B5EF4-FFF2-40B4-BE49-F238E27FC236}">
              <a16:creationId xmlns:a16="http://schemas.microsoft.com/office/drawing/2014/main" id="{38FFFA90-182B-45F3-88DC-9036889090F4}"/>
            </a:ext>
          </a:extLst>
        </cdr:cNvPr>
        <cdr:cNvSpPr txBox="1"/>
      </cdr:nvSpPr>
      <cdr:spPr>
        <a:xfrm xmlns:a="http://schemas.openxmlformats.org/drawingml/2006/main">
          <a:off x="2580620" y="1292870"/>
          <a:ext cx="1332235" cy="281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生地をオーブンへ</a:t>
          </a:r>
        </a:p>
      </cdr:txBody>
    </cdr:sp>
  </cdr:relSizeAnchor>
</c:userShapes>
</file>

<file path=xl/drawings/drawing7.xml><?xml version="1.0" encoding="utf-8"?>
<c:userShapes xmlns:c="http://schemas.openxmlformats.org/drawingml/2006/chart">
  <cdr:relSizeAnchor xmlns:cdr="http://schemas.openxmlformats.org/drawingml/2006/chartDrawing">
    <cdr:from>
      <cdr:x>0.53583</cdr:x>
      <cdr:y>0.3625</cdr:y>
    </cdr:from>
    <cdr:to>
      <cdr:x>0.70916</cdr:x>
      <cdr:y>0.46528</cdr:y>
    </cdr:to>
    <cdr:sp macro="" textlink="">
      <cdr:nvSpPr>
        <cdr:cNvPr id="2" name="テキスト ボックス 1">
          <a:extLst xmlns:a="http://schemas.openxmlformats.org/drawingml/2006/main">
            <a:ext uri="{FF2B5EF4-FFF2-40B4-BE49-F238E27FC236}">
              <a16:creationId xmlns:a16="http://schemas.microsoft.com/office/drawing/2014/main" id="{F0ECC180-D28D-4CA1-9B49-403B19DD8865}"/>
            </a:ext>
          </a:extLst>
        </cdr:cNvPr>
        <cdr:cNvSpPr txBox="1"/>
      </cdr:nvSpPr>
      <cdr:spPr>
        <a:xfrm xmlns:a="http://schemas.openxmlformats.org/drawingml/2006/main">
          <a:off x="2449830" y="994407"/>
          <a:ext cx="792465" cy="2819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予熱完了</a:t>
          </a:r>
        </a:p>
      </cdr:txBody>
    </cdr:sp>
  </cdr:relSizeAnchor>
  <cdr:relSizeAnchor xmlns:cdr="http://schemas.openxmlformats.org/drawingml/2006/chartDrawing">
    <cdr:from>
      <cdr:x>0.63417</cdr:x>
      <cdr:y>0.25139</cdr:y>
    </cdr:from>
    <cdr:to>
      <cdr:x>0.6375</cdr:x>
      <cdr:y>0.38194</cdr:y>
    </cdr:to>
    <cdr:cxnSp macro="">
      <cdr:nvCxnSpPr>
        <cdr:cNvPr id="4" name="直線矢印コネクタ 3">
          <a:extLst xmlns:a="http://schemas.openxmlformats.org/drawingml/2006/main">
            <a:ext uri="{FF2B5EF4-FFF2-40B4-BE49-F238E27FC236}">
              <a16:creationId xmlns:a16="http://schemas.microsoft.com/office/drawing/2014/main" id="{A69F3DB6-46DF-4152-9619-33655DA085D3}"/>
            </a:ext>
          </a:extLst>
        </cdr:cNvPr>
        <cdr:cNvCxnSpPr/>
      </cdr:nvCxnSpPr>
      <cdr:spPr>
        <a:xfrm xmlns:a="http://schemas.openxmlformats.org/drawingml/2006/main" flipH="1" flipV="1">
          <a:off x="2899425" y="689619"/>
          <a:ext cx="15225" cy="35812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0.70444</cdr:x>
      <cdr:y>0.3213</cdr:y>
    </cdr:from>
    <cdr:to>
      <cdr:x>0.70778</cdr:x>
      <cdr:y>0.45185</cdr:y>
    </cdr:to>
    <cdr:cxnSp macro="">
      <cdr:nvCxnSpPr>
        <cdr:cNvPr id="5" name="直線矢印コネクタ 4">
          <a:extLst xmlns:a="http://schemas.openxmlformats.org/drawingml/2006/main">
            <a:ext uri="{FF2B5EF4-FFF2-40B4-BE49-F238E27FC236}">
              <a16:creationId xmlns:a16="http://schemas.microsoft.com/office/drawing/2014/main" id="{2FB99FF4-965F-4EBE-9EFA-8EC50F83DFD4}"/>
            </a:ext>
          </a:extLst>
        </cdr:cNvPr>
        <cdr:cNvCxnSpPr/>
      </cdr:nvCxnSpPr>
      <cdr:spPr>
        <a:xfrm xmlns:a="http://schemas.openxmlformats.org/drawingml/2006/main" flipH="1" flipV="1">
          <a:off x="3220715" y="881393"/>
          <a:ext cx="15270" cy="35812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0.62944</cdr:x>
      <cdr:y>0.44908</cdr:y>
    </cdr:from>
    <cdr:to>
      <cdr:x>0.92083</cdr:x>
      <cdr:y>0.55185</cdr:y>
    </cdr:to>
    <cdr:sp macro="" textlink="">
      <cdr:nvSpPr>
        <cdr:cNvPr id="6" name="テキスト ボックス 1">
          <a:extLst xmlns:a="http://schemas.openxmlformats.org/drawingml/2006/main">
            <a:ext uri="{FF2B5EF4-FFF2-40B4-BE49-F238E27FC236}">
              <a16:creationId xmlns:a16="http://schemas.microsoft.com/office/drawing/2014/main" id="{38FFFA90-182B-45F3-88DC-9036889090F4}"/>
            </a:ext>
          </a:extLst>
        </cdr:cNvPr>
        <cdr:cNvSpPr txBox="1"/>
      </cdr:nvSpPr>
      <cdr:spPr>
        <a:xfrm xmlns:a="http://schemas.openxmlformats.org/drawingml/2006/main">
          <a:off x="2877800" y="1231910"/>
          <a:ext cx="1332235" cy="281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生地をオーブンへ</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259080</xdr:colOff>
      <xdr:row>5</xdr:row>
      <xdr:rowOff>30480</xdr:rowOff>
    </xdr:to>
    <xdr:pic>
      <xdr:nvPicPr>
        <xdr:cNvPr id="2" name="図 1" descr="http://www.mukogawa-u.ac.jp/~ushida/modoru.gif">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noChangeArrowheads="1" noCrop="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9300"/>
          <a:ext cx="25908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472440</xdr:colOff>
      <xdr:row>13</xdr:row>
      <xdr:rowOff>38100</xdr:rowOff>
    </xdr:from>
    <xdr:to>
      <xdr:col>6</xdr:col>
      <xdr:colOff>365760</xdr:colOff>
      <xdr:row>19</xdr:row>
      <xdr:rowOff>99060</xdr:rowOff>
    </xdr:to>
    <xdr:pic>
      <xdr:nvPicPr>
        <xdr:cNvPr id="3" name="図 2" descr="http://www.mukogawa-u.ac.jp/~ushida/tadeai7s.jpg">
          <a:hlinkClick xmlns:r="http://schemas.openxmlformats.org/officeDocument/2006/relationships" r:id="rId3"/>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84120" y="4389120"/>
          <a:ext cx="1905000"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434340</xdr:colOff>
      <xdr:row>13</xdr:row>
      <xdr:rowOff>60960</xdr:rowOff>
    </xdr:from>
    <xdr:to>
      <xdr:col>8</xdr:col>
      <xdr:colOff>38100</xdr:colOff>
      <xdr:row>19</xdr:row>
      <xdr:rowOff>121920</xdr:rowOff>
    </xdr:to>
    <xdr:pic>
      <xdr:nvPicPr>
        <xdr:cNvPr id="4" name="図 3" descr="http://www.mukogawa-u.ac.jp/~ushida/tadeai5s.jpg">
          <a:hlinkClick xmlns:r="http://schemas.openxmlformats.org/officeDocument/2006/relationships" r:id="rId5"/>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57700" y="4411980"/>
          <a:ext cx="944880"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13</xdr:row>
      <xdr:rowOff>45720</xdr:rowOff>
    </xdr:from>
    <xdr:to>
      <xdr:col>9</xdr:col>
      <xdr:colOff>381000</xdr:colOff>
      <xdr:row>19</xdr:row>
      <xdr:rowOff>106680</xdr:rowOff>
    </xdr:to>
    <xdr:pic>
      <xdr:nvPicPr>
        <xdr:cNvPr id="5" name="図 4" descr="http://www.mukogawa-u.ac.jp/~ushida/tadeai4s.jpg">
          <a:hlinkClick xmlns:r="http://schemas.openxmlformats.org/officeDocument/2006/relationships" r:id="rId7"/>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78780" y="4396740"/>
          <a:ext cx="937260"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457200</xdr:colOff>
      <xdr:row>13</xdr:row>
      <xdr:rowOff>60960</xdr:rowOff>
    </xdr:from>
    <xdr:to>
      <xdr:col>12</xdr:col>
      <xdr:colOff>350520</xdr:colOff>
      <xdr:row>19</xdr:row>
      <xdr:rowOff>121920</xdr:rowOff>
    </xdr:to>
    <xdr:pic>
      <xdr:nvPicPr>
        <xdr:cNvPr id="6" name="図 5" descr="http://www.mukogawa-u.ac.jp/~ushida/tadeai8s.jpg">
          <a:hlinkClick xmlns:r="http://schemas.openxmlformats.org/officeDocument/2006/relationships" r:id="rId9"/>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492240" y="4411980"/>
          <a:ext cx="1905000"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441960</xdr:colOff>
      <xdr:row>13</xdr:row>
      <xdr:rowOff>76200</xdr:rowOff>
    </xdr:from>
    <xdr:to>
      <xdr:col>15</xdr:col>
      <xdr:colOff>38100</xdr:colOff>
      <xdr:row>19</xdr:row>
      <xdr:rowOff>137160</xdr:rowOff>
    </xdr:to>
    <xdr:pic>
      <xdr:nvPicPr>
        <xdr:cNvPr id="7" name="図 6" descr="http://www.mukogawa-u.ac.jp/~ushida/tadeai9s.jpg">
          <a:hlinkClick xmlns:r="http://schemas.openxmlformats.org/officeDocument/2006/relationships" r:id="rId11"/>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488680" y="4427220"/>
          <a:ext cx="1607820"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655320</xdr:colOff>
      <xdr:row>28</xdr:row>
      <xdr:rowOff>68580</xdr:rowOff>
    </xdr:from>
    <xdr:to>
      <xdr:col>2</xdr:col>
      <xdr:colOff>457200</xdr:colOff>
      <xdr:row>30</xdr:row>
      <xdr:rowOff>472440</xdr:rowOff>
    </xdr:to>
    <xdr:pic>
      <xdr:nvPicPr>
        <xdr:cNvPr id="8" name="図 7" descr="http://www.mukogawa-u.ac.jp/~ushida/tadeai3s.jpg">
          <a:hlinkClick xmlns:r="http://schemas.openxmlformats.org/officeDocument/2006/relationships" r:id="rId13"/>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55320" y="8077200"/>
          <a:ext cx="114300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297180</xdr:colOff>
      <xdr:row>28</xdr:row>
      <xdr:rowOff>99060</xdr:rowOff>
    </xdr:from>
    <xdr:to>
      <xdr:col>7</xdr:col>
      <xdr:colOff>99060</xdr:colOff>
      <xdr:row>30</xdr:row>
      <xdr:rowOff>502920</xdr:rowOff>
    </xdr:to>
    <xdr:pic>
      <xdr:nvPicPr>
        <xdr:cNvPr id="9" name="図 8" descr="http://www.mukogawa-u.ac.jp/~ushida/aishis.jpg">
          <a:hlinkClick xmlns:r="http://schemas.openxmlformats.org/officeDocument/2006/relationships" r:id="rId15"/>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649980" y="8107680"/>
          <a:ext cx="114300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494212</xdr:colOff>
      <xdr:row>27</xdr:row>
      <xdr:rowOff>70757</xdr:rowOff>
    </xdr:from>
    <xdr:to>
      <xdr:col>13</xdr:col>
      <xdr:colOff>296091</xdr:colOff>
      <xdr:row>30</xdr:row>
      <xdr:rowOff>246017</xdr:rowOff>
    </xdr:to>
    <xdr:pic>
      <xdr:nvPicPr>
        <xdr:cNvPr id="10" name="図 9" descr="http://www.mukogawa-u.ac.jp/~ushida/nedokos.jpg">
          <a:hlinkClick xmlns:r="http://schemas.openxmlformats.org/officeDocument/2006/relationships" r:id="rId17"/>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918269" y="6928757"/>
          <a:ext cx="1151708"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6</xdr:col>
      <xdr:colOff>266700</xdr:colOff>
      <xdr:row>47</xdr:row>
      <xdr:rowOff>60960</xdr:rowOff>
    </xdr:to>
    <xdr:pic>
      <xdr:nvPicPr>
        <xdr:cNvPr id="11" name="図 10" descr="http://www.mukogawa-u.ac.jp/~ushida/reac1.gif">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12169140"/>
          <a:ext cx="4290060"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198120</xdr:colOff>
      <xdr:row>55</xdr:row>
      <xdr:rowOff>76200</xdr:rowOff>
    </xdr:from>
    <xdr:to>
      <xdr:col>1</xdr:col>
      <xdr:colOff>388620</xdr:colOff>
      <xdr:row>57</xdr:row>
      <xdr:rowOff>762000</xdr:rowOff>
    </xdr:to>
    <xdr:pic>
      <xdr:nvPicPr>
        <xdr:cNvPr id="12" name="図 11" descr="http://www.mukogawa-u.ac.jp/~ushida/aigames.jpg">
          <a:hlinkClick xmlns:r="http://schemas.openxmlformats.org/officeDocument/2006/relationships" r:id="rId20"/>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8120" y="14828520"/>
          <a:ext cx="86106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480060</xdr:colOff>
      <xdr:row>55</xdr:row>
      <xdr:rowOff>53340</xdr:rowOff>
    </xdr:from>
    <xdr:to>
      <xdr:col>6</xdr:col>
      <xdr:colOff>434340</xdr:colOff>
      <xdr:row>57</xdr:row>
      <xdr:rowOff>457200</xdr:rowOff>
    </xdr:to>
    <xdr:pic>
      <xdr:nvPicPr>
        <xdr:cNvPr id="13" name="図 12" descr="http://www.mukogawa-u.ac.jp/~ushida/aihanas.jpg">
          <a:hlinkClick xmlns:r="http://schemas.openxmlformats.org/officeDocument/2006/relationships" r:id="rId22"/>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162300" y="14805660"/>
          <a:ext cx="129540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55</xdr:row>
      <xdr:rowOff>106680</xdr:rowOff>
    </xdr:from>
    <xdr:to>
      <xdr:col>10</xdr:col>
      <xdr:colOff>190500</xdr:colOff>
      <xdr:row>57</xdr:row>
      <xdr:rowOff>792480</xdr:rowOff>
    </xdr:to>
    <xdr:pic>
      <xdr:nvPicPr>
        <xdr:cNvPr id="14" name="図 13" descr="http://www.mukogawa-u.ac.jp/~ushida/aizomes.jpg">
          <a:hlinkClick xmlns:r="http://schemas.openxmlformats.org/officeDocument/2006/relationships" r:id="rId24"/>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035040" y="15087600"/>
          <a:ext cx="86106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175260</xdr:colOff>
      <xdr:row>97</xdr:row>
      <xdr:rowOff>175260</xdr:rowOff>
    </xdr:to>
    <xdr:pic>
      <xdr:nvPicPr>
        <xdr:cNvPr id="15" name="図 14" descr="http://www.mukogawa-u.ac.jp/~ushida/bt_susum.gif">
          <a:hlinkClick xmlns:r="http://schemas.openxmlformats.org/officeDocument/2006/relationships" r:id="rId26" tgtFrame="_blank"/>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0" y="28536900"/>
          <a:ext cx="17526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104</xdr:row>
      <xdr:rowOff>0</xdr:rowOff>
    </xdr:from>
    <xdr:to>
      <xdr:col>0</xdr:col>
      <xdr:colOff>175260</xdr:colOff>
      <xdr:row>104</xdr:row>
      <xdr:rowOff>175260</xdr:rowOff>
    </xdr:to>
    <xdr:pic>
      <xdr:nvPicPr>
        <xdr:cNvPr id="16" name="図 15" descr="http://www.mukogawa-u.ac.jp/~ushida/bt_susum.gif">
          <a:hlinkClick xmlns:r="http://schemas.openxmlformats.org/officeDocument/2006/relationships" r:id="rId28"/>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0" y="29908500"/>
          <a:ext cx="17526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106</xdr:row>
      <xdr:rowOff>0</xdr:rowOff>
    </xdr:from>
    <xdr:to>
      <xdr:col>0</xdr:col>
      <xdr:colOff>175260</xdr:colOff>
      <xdr:row>106</xdr:row>
      <xdr:rowOff>175260</xdr:rowOff>
    </xdr:to>
    <xdr:pic>
      <xdr:nvPicPr>
        <xdr:cNvPr id="17" name="図 16" descr="http://www.mukogawa-u.ac.jp/~ushida/bt_susum.gif">
          <a:hlinkClick xmlns:r="http://schemas.openxmlformats.org/officeDocument/2006/relationships" r:id="rId29"/>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0" y="30365700"/>
          <a:ext cx="17526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2</xdr:col>
      <xdr:colOff>487680</xdr:colOff>
      <xdr:row>14</xdr:row>
      <xdr:rowOff>312420</xdr:rowOff>
    </xdr:to>
    <xdr:pic>
      <xdr:nvPicPr>
        <xdr:cNvPr id="2" name="図 1" descr="夏旨☆しそジュース★赤紫蘇ジューズ">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92780"/>
          <a:ext cx="285750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hiroko@softbank.ne.lp" TargetMode="External"/><Relationship Id="rId2" Type="http://schemas.openxmlformats.org/officeDocument/2006/relationships/hyperlink" Target="mailto:hiro09magenta@" TargetMode="External"/><Relationship Id="rId1" Type="http://schemas.openxmlformats.org/officeDocument/2006/relationships/hyperlink" Target="mailto:hiro09magenta@"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www.mukogawa-u.ac.jp/~ushida/namahasm.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recipe.rakuten.co.jp/word/%E7%A0%82%E7%B3%96/" TargetMode="External"/><Relationship Id="rId2" Type="http://schemas.openxmlformats.org/officeDocument/2006/relationships/hyperlink" Target="https://recipe.rakuten.co.jp/word/%E3%82%AF%E3%82%A8%E3%83%B3%E9%85%B8/" TargetMode="External"/><Relationship Id="rId1" Type="http://schemas.openxmlformats.org/officeDocument/2006/relationships/hyperlink" Target="https://recipe.rakuten.co.jp/word/%E8%B5%A4%E7%B4%AB%E8%98%87%E3%81%AE%E8%91%89/"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s://recipe.rakuten.co.jp/word/%E6%B0%B4/"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8"/>
  <sheetViews>
    <sheetView topLeftCell="A4" workbookViewId="0">
      <selection activeCell="D10" sqref="D10"/>
    </sheetView>
  </sheetViews>
  <sheetFormatPr defaultRowHeight="18"/>
  <cols>
    <col min="1" max="1" width="10" style="1" bestFit="1" customWidth="1"/>
    <col min="2" max="16384" width="8.796875" style="2"/>
  </cols>
  <sheetData>
    <row r="1" spans="1:21">
      <c r="A1" s="8" t="s">
        <v>0</v>
      </c>
      <c r="B1" s="7" t="s">
        <v>13</v>
      </c>
      <c r="C1" s="7" t="s">
        <v>14</v>
      </c>
      <c r="D1" s="7" t="s">
        <v>23</v>
      </c>
    </row>
    <row r="2" spans="1:21">
      <c r="A2" s="5" t="s">
        <v>12</v>
      </c>
      <c r="B2" s="6"/>
      <c r="C2" s="27">
        <v>18750</v>
      </c>
      <c r="D2" s="6">
        <v>20393</v>
      </c>
    </row>
    <row r="3" spans="1:21">
      <c r="A3" s="4" t="s">
        <v>9</v>
      </c>
      <c r="B3" s="6"/>
      <c r="C3" s="27">
        <v>15444</v>
      </c>
      <c r="D3" s="6">
        <v>19613</v>
      </c>
    </row>
    <row r="4" spans="1:21">
      <c r="A4" s="4" t="s">
        <v>10</v>
      </c>
      <c r="B4" s="6"/>
      <c r="C4" s="27">
        <v>14128</v>
      </c>
      <c r="D4" s="28">
        <v>17007</v>
      </c>
      <c r="M4" s="2" t="s">
        <v>101</v>
      </c>
      <c r="N4" s="2">
        <f>300*20</f>
        <v>6000</v>
      </c>
      <c r="Q4" s="2">
        <v>100000</v>
      </c>
      <c r="R4" s="2">
        <v>3249</v>
      </c>
      <c r="T4" s="2">
        <v>300000</v>
      </c>
      <c r="U4" s="2">
        <v>300000</v>
      </c>
    </row>
    <row r="5" spans="1:21">
      <c r="A5" s="5" t="s">
        <v>11</v>
      </c>
      <c r="B5" s="6">
        <v>10429</v>
      </c>
      <c r="C5" s="27">
        <v>9936</v>
      </c>
      <c r="D5" s="29">
        <v>10400</v>
      </c>
      <c r="M5" s="2" t="s">
        <v>102</v>
      </c>
      <c r="N5" s="2">
        <v>500</v>
      </c>
      <c r="Q5" s="2">
        <v>70000</v>
      </c>
      <c r="R5" s="2">
        <v>1697</v>
      </c>
      <c r="T5" s="2">
        <v>300000</v>
      </c>
      <c r="U5" s="2">
        <v>300000</v>
      </c>
    </row>
    <row r="6" spans="1:21">
      <c r="A6" s="4" t="s">
        <v>1</v>
      </c>
      <c r="B6" s="6">
        <v>9485</v>
      </c>
      <c r="C6" s="27">
        <v>9539</v>
      </c>
      <c r="D6" s="29">
        <v>11417</v>
      </c>
      <c r="M6" s="2" t="s">
        <v>103</v>
      </c>
      <c r="N6" s="2">
        <v>1000</v>
      </c>
      <c r="Q6" s="2">
        <v>300000</v>
      </c>
      <c r="R6" s="2">
        <v>1198</v>
      </c>
      <c r="T6" s="2">
        <v>170000</v>
      </c>
    </row>
    <row r="7" spans="1:21">
      <c r="A7" s="4" t="s">
        <v>2</v>
      </c>
      <c r="B7" s="6">
        <v>8161</v>
      </c>
      <c r="C7" s="27">
        <v>7783</v>
      </c>
      <c r="D7" s="29">
        <v>10127</v>
      </c>
      <c r="Q7" s="2">
        <v>100000</v>
      </c>
      <c r="R7" s="2">
        <v>400</v>
      </c>
    </row>
    <row r="8" spans="1:21">
      <c r="A8" s="4" t="s">
        <v>3</v>
      </c>
      <c r="B8" s="27">
        <v>9026</v>
      </c>
      <c r="C8" s="6">
        <v>12696</v>
      </c>
      <c r="D8" s="29">
        <v>13532</v>
      </c>
      <c r="Q8" s="2">
        <v>260000</v>
      </c>
      <c r="R8" s="2">
        <v>1037</v>
      </c>
    </row>
    <row r="9" spans="1:21">
      <c r="A9" s="4" t="s">
        <v>4</v>
      </c>
      <c r="B9" s="27">
        <v>6688</v>
      </c>
      <c r="C9" s="6">
        <v>8376</v>
      </c>
      <c r="D9" s="29">
        <v>12668</v>
      </c>
      <c r="Q9" s="2">
        <v>450000</v>
      </c>
      <c r="R9" s="2">
        <v>1797</v>
      </c>
    </row>
    <row r="10" spans="1:21">
      <c r="A10" s="4" t="s">
        <v>5</v>
      </c>
      <c r="B10" s="27">
        <v>9504</v>
      </c>
      <c r="C10" s="6">
        <v>11906</v>
      </c>
      <c r="D10" s="29"/>
      <c r="Q10" s="2">
        <v>270000</v>
      </c>
      <c r="R10" s="2">
        <v>861</v>
      </c>
    </row>
    <row r="11" spans="1:21">
      <c r="A11" s="4" t="s">
        <v>6</v>
      </c>
      <c r="B11" s="27">
        <v>7242</v>
      </c>
      <c r="C11" s="6">
        <v>8131</v>
      </c>
      <c r="D11" s="29"/>
      <c r="Q11" s="2">
        <v>400000</v>
      </c>
      <c r="R11" s="2">
        <v>319</v>
      </c>
    </row>
    <row r="12" spans="1:21">
      <c r="A12" s="4" t="s">
        <v>7</v>
      </c>
      <c r="B12" s="27">
        <v>11281</v>
      </c>
      <c r="C12" s="6">
        <v>14457</v>
      </c>
      <c r="D12" s="29"/>
      <c r="Q12" s="2">
        <v>150000</v>
      </c>
      <c r="R12" s="2">
        <v>121</v>
      </c>
    </row>
    <row r="13" spans="1:21" ht="18.600000000000001" thickBot="1">
      <c r="A13" s="4" t="s">
        <v>8</v>
      </c>
      <c r="B13" s="27">
        <v>13079</v>
      </c>
      <c r="C13" s="6">
        <v>15515</v>
      </c>
      <c r="D13" s="29"/>
      <c r="Q13" s="58"/>
      <c r="R13" s="58"/>
      <c r="T13" s="58"/>
      <c r="U13" s="58"/>
    </row>
    <row r="14" spans="1:21">
      <c r="A14" s="1" t="s">
        <v>24</v>
      </c>
      <c r="B14" s="3">
        <f>SUM(B2:B13)</f>
        <v>84895</v>
      </c>
      <c r="C14" s="3">
        <f t="shared" ref="C14:D14" si="0">SUM(C2:C13)</f>
        <v>146661</v>
      </c>
      <c r="D14" s="3">
        <f t="shared" si="0"/>
        <v>115157</v>
      </c>
      <c r="Q14" s="2">
        <f>SUM(Q4:Q12)</f>
        <v>2100000</v>
      </c>
      <c r="R14" s="2">
        <f>SUM(R4:R12)</f>
        <v>10679</v>
      </c>
      <c r="T14" s="2">
        <f>SUM(T4:T6)</f>
        <v>770000</v>
      </c>
      <c r="U14" s="2">
        <f>SUM(U4:U5)</f>
        <v>600000</v>
      </c>
    </row>
    <row r="16" spans="1:21">
      <c r="A16" s="8" t="s">
        <v>15</v>
      </c>
      <c r="B16" s="7" t="s">
        <v>13</v>
      </c>
      <c r="C16" s="7" t="s">
        <v>14</v>
      </c>
      <c r="D16" s="7" t="s">
        <v>23</v>
      </c>
    </row>
    <row r="17" spans="1:13">
      <c r="A17" s="5" t="s">
        <v>12</v>
      </c>
      <c r="B17" s="6"/>
      <c r="C17" s="27">
        <v>16879</v>
      </c>
      <c r="D17" s="6">
        <v>19201</v>
      </c>
    </row>
    <row r="18" spans="1:13">
      <c r="A18" s="4" t="s">
        <v>9</v>
      </c>
      <c r="B18" s="6"/>
      <c r="C18" s="27">
        <v>14093</v>
      </c>
      <c r="D18" s="6">
        <v>17344</v>
      </c>
    </row>
    <row r="19" spans="1:13">
      <c r="A19" s="4" t="s">
        <v>10</v>
      </c>
      <c r="B19" s="6"/>
      <c r="C19" s="27">
        <v>15022</v>
      </c>
      <c r="D19" s="6">
        <v>15950</v>
      </c>
    </row>
    <row r="20" spans="1:13">
      <c r="A20" s="5" t="s">
        <v>11</v>
      </c>
      <c r="B20" s="6"/>
      <c r="C20" s="27">
        <v>14557</v>
      </c>
      <c r="D20" s="29">
        <v>15486</v>
      </c>
    </row>
    <row r="21" spans="1:13">
      <c r="A21" s="4" t="s">
        <v>1</v>
      </c>
      <c r="B21" s="6">
        <v>12700</v>
      </c>
      <c r="C21" s="27">
        <v>13164</v>
      </c>
      <c r="D21" s="29">
        <v>15950</v>
      </c>
    </row>
    <row r="22" spans="1:13">
      <c r="A22" s="4" t="s">
        <v>2</v>
      </c>
      <c r="B22" s="6">
        <v>9654</v>
      </c>
      <c r="C22" s="27">
        <v>11684</v>
      </c>
      <c r="D22" s="29">
        <v>12192</v>
      </c>
    </row>
    <row r="23" spans="1:13">
      <c r="A23" s="4" t="s">
        <v>3</v>
      </c>
      <c r="B23" s="27">
        <v>8639</v>
      </c>
      <c r="C23" s="6">
        <v>10669</v>
      </c>
      <c r="D23" s="29">
        <v>10669</v>
      </c>
    </row>
    <row r="24" spans="1:13">
      <c r="A24" s="4" t="s">
        <v>4</v>
      </c>
      <c r="B24" s="27">
        <v>7073</v>
      </c>
      <c r="C24" s="6">
        <v>5420</v>
      </c>
      <c r="D24" s="29">
        <v>7624</v>
      </c>
    </row>
    <row r="25" spans="1:13">
      <c r="A25" s="4" t="s">
        <v>5</v>
      </c>
      <c r="B25" s="27">
        <v>4870</v>
      </c>
      <c r="C25" s="6">
        <v>5420</v>
      </c>
      <c r="D25" s="29">
        <v>7073</v>
      </c>
    </row>
    <row r="26" spans="1:13">
      <c r="A26" s="4" t="s">
        <v>6</v>
      </c>
      <c r="B26" s="27">
        <v>7624</v>
      </c>
      <c r="C26" s="6">
        <v>8131</v>
      </c>
      <c r="D26" s="29"/>
      <c r="M26" s="2">
        <f>550*100</f>
        <v>55000</v>
      </c>
    </row>
    <row r="27" spans="1:13">
      <c r="A27" s="4" t="s">
        <v>7</v>
      </c>
      <c r="B27" s="27">
        <v>11177</v>
      </c>
      <c r="C27" s="6">
        <v>13164</v>
      </c>
      <c r="D27" s="29"/>
      <c r="M27" s="2">
        <f>670*100</f>
        <v>67000</v>
      </c>
    </row>
    <row r="28" spans="1:13">
      <c r="A28" s="4" t="s">
        <v>8</v>
      </c>
      <c r="B28" s="27">
        <v>13164</v>
      </c>
      <c r="C28" s="6">
        <v>15486</v>
      </c>
      <c r="D28" s="29"/>
      <c r="M28" s="2">
        <f>M27-M26</f>
        <v>12000</v>
      </c>
    </row>
    <row r="29" spans="1:13">
      <c r="A29" s="1" t="s">
        <v>24</v>
      </c>
      <c r="B29" s="3">
        <f>SUM(B17:B28)</f>
        <v>74901</v>
      </c>
      <c r="C29" s="3">
        <f t="shared" ref="C29:D29" si="1">SUM(C17:C28)</f>
        <v>143689</v>
      </c>
      <c r="D29" s="3">
        <f t="shared" si="1"/>
        <v>121489</v>
      </c>
    </row>
    <row r="31" spans="1:13">
      <c r="A31" s="8" t="s">
        <v>16</v>
      </c>
      <c r="B31" s="7" t="s">
        <v>13</v>
      </c>
      <c r="C31" s="7" t="s">
        <v>14</v>
      </c>
      <c r="D31" s="7" t="s">
        <v>23</v>
      </c>
    </row>
    <row r="32" spans="1:13">
      <c r="A32" s="4" t="s">
        <v>17</v>
      </c>
      <c r="B32" s="6"/>
      <c r="C32" s="27">
        <v>10950</v>
      </c>
      <c r="D32" s="6">
        <v>14340</v>
      </c>
    </row>
    <row r="33" spans="1:4">
      <c r="A33" s="5" t="s">
        <v>18</v>
      </c>
      <c r="B33" s="6">
        <v>14960</v>
      </c>
      <c r="C33" s="27">
        <v>12800</v>
      </c>
      <c r="D33" s="29">
        <v>14960</v>
      </c>
    </row>
    <row r="34" spans="1:4">
      <c r="A34" s="4" t="s">
        <v>19</v>
      </c>
      <c r="B34" s="27">
        <v>13100</v>
      </c>
      <c r="C34" s="6">
        <v>13410</v>
      </c>
      <c r="D34" s="29">
        <v>14650</v>
      </c>
    </row>
    <row r="35" spans="1:4">
      <c r="A35" s="4" t="s">
        <v>20</v>
      </c>
      <c r="B35" s="27">
        <v>10340</v>
      </c>
      <c r="C35" s="6">
        <v>11880</v>
      </c>
      <c r="D35" s="29">
        <v>15260</v>
      </c>
    </row>
    <row r="36" spans="1:4">
      <c r="A36" s="4" t="s">
        <v>21</v>
      </c>
      <c r="B36" s="27">
        <v>12800</v>
      </c>
      <c r="C36" s="6"/>
      <c r="D36" s="29"/>
    </row>
    <row r="37" spans="1:4">
      <c r="A37" s="4" t="s">
        <v>22</v>
      </c>
      <c r="B37" s="27">
        <v>15260</v>
      </c>
      <c r="C37" s="6">
        <v>17110</v>
      </c>
      <c r="D37" s="29"/>
    </row>
    <row r="38" spans="1:4">
      <c r="A38" s="1" t="s">
        <v>24</v>
      </c>
      <c r="B38" s="3">
        <f>SUM(B32:B37)</f>
        <v>66460</v>
      </c>
      <c r="C38" s="3">
        <f t="shared" ref="C38:D38" si="2">SUM(C32:C37)</f>
        <v>66150</v>
      </c>
      <c r="D38" s="3">
        <f t="shared" si="2"/>
        <v>59210</v>
      </c>
    </row>
  </sheetData>
  <phoneticPr fontId="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97DB3-D35A-49D5-ABCC-B99E8C7BE5F4}">
  <sheetPr>
    <pageSetUpPr fitToPage="1"/>
  </sheetPr>
  <dimension ref="A1"/>
  <sheetViews>
    <sheetView topLeftCell="A16" workbookViewId="0"/>
  </sheetViews>
  <sheetFormatPr defaultRowHeight="18"/>
  <sheetData/>
  <phoneticPr fontId="1"/>
  <pageMargins left="0" right="0" top="0.94488188976377963" bottom="0" header="0.31496062992125984" footer="0.31496062992125984"/>
  <pageSetup paperSize="9" scale="96"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7F92E-3B39-4B5B-8894-C83F785285C1}">
  <dimension ref="A1"/>
  <sheetViews>
    <sheetView tabSelected="1" zoomScale="40" zoomScaleNormal="40" workbookViewId="0">
      <selection activeCell="X52" sqref="X52"/>
    </sheetView>
  </sheetViews>
  <sheetFormatPr defaultRowHeight="18"/>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F542-9DFD-4E7C-82A7-0C888098743F}">
  <dimension ref="A1:T38"/>
  <sheetViews>
    <sheetView workbookViewId="0">
      <selection activeCell="P13" sqref="P13"/>
    </sheetView>
  </sheetViews>
  <sheetFormatPr defaultRowHeight="18"/>
  <cols>
    <col min="1" max="1" width="5.09765625" style="1" customWidth="1"/>
    <col min="2" max="4" width="8.3984375" style="1" customWidth="1"/>
    <col min="5" max="5" width="2.796875" style="2" customWidth="1"/>
    <col min="6" max="6" width="22.796875" style="33" customWidth="1"/>
    <col min="7" max="16384" width="8.796875" style="2"/>
  </cols>
  <sheetData>
    <row r="1" spans="1:20">
      <c r="A1" s="30" t="str">
        <f>光熱費!A1</f>
        <v>電気代</v>
      </c>
      <c r="B1" s="31" t="str">
        <f>光熱費!B1</f>
        <v>２０１６年</v>
      </c>
      <c r="C1" s="31" t="str">
        <f>光熱費!C1</f>
        <v>２０１７年</v>
      </c>
      <c r="D1" s="32" t="str">
        <f>光熱費!D1</f>
        <v>２０１８年</v>
      </c>
      <c r="G1" s="2" t="s">
        <v>104</v>
      </c>
    </row>
    <row r="2" spans="1:20">
      <c r="A2" s="34" t="str">
        <f>光熱費!A2</f>
        <v>１月</v>
      </c>
      <c r="B2" s="35"/>
      <c r="C2" s="35">
        <f>光熱費!C2</f>
        <v>18750</v>
      </c>
      <c r="D2" s="36">
        <f>光熱費!D2</f>
        <v>20393</v>
      </c>
      <c r="F2" s="48"/>
      <c r="G2" s="7" t="s">
        <v>105</v>
      </c>
      <c r="H2" s="7" t="s">
        <v>106</v>
      </c>
      <c r="I2" s="7" t="s">
        <v>107</v>
      </c>
      <c r="J2" s="7" t="s">
        <v>108</v>
      </c>
      <c r="K2" s="7" t="s">
        <v>109</v>
      </c>
      <c r="L2" s="7" t="s">
        <v>110</v>
      </c>
      <c r="M2" s="7" t="s">
        <v>111</v>
      </c>
      <c r="N2" s="7" t="s">
        <v>112</v>
      </c>
      <c r="O2" s="7" t="s">
        <v>113</v>
      </c>
      <c r="P2" s="7" t="s">
        <v>114</v>
      </c>
      <c r="Q2" s="7" t="s">
        <v>115</v>
      </c>
      <c r="R2" s="7" t="s">
        <v>116</v>
      </c>
    </row>
    <row r="3" spans="1:20">
      <c r="A3" s="34" t="str">
        <f>光熱費!A3</f>
        <v>２月</v>
      </c>
      <c r="B3" s="35"/>
      <c r="C3" s="35">
        <f>光熱費!C3</f>
        <v>15444</v>
      </c>
      <c r="D3" s="36">
        <f>光熱費!D3</f>
        <v>19613</v>
      </c>
      <c r="F3" s="37" t="s">
        <v>0</v>
      </c>
      <c r="G3" s="6">
        <f>D2</f>
        <v>20393</v>
      </c>
      <c r="H3" s="6">
        <f>D3</f>
        <v>19613</v>
      </c>
      <c r="I3" s="6">
        <f>D4</f>
        <v>17007</v>
      </c>
      <c r="J3" s="6">
        <f>D5</f>
        <v>10400</v>
      </c>
      <c r="K3" s="6">
        <f>D6</f>
        <v>11417</v>
      </c>
      <c r="L3" s="6">
        <f>D7</f>
        <v>10127</v>
      </c>
      <c r="M3" s="6">
        <f>D8</f>
        <v>13532</v>
      </c>
      <c r="N3" s="6">
        <f>D9</f>
        <v>12668</v>
      </c>
      <c r="O3" s="6">
        <f>D10</f>
        <v>0</v>
      </c>
      <c r="P3" s="6">
        <f>D11</f>
        <v>0</v>
      </c>
      <c r="Q3" s="6">
        <f>D12</f>
        <v>0</v>
      </c>
      <c r="R3" s="6">
        <f>D13</f>
        <v>0</v>
      </c>
    </row>
    <row r="4" spans="1:20">
      <c r="A4" s="34" t="str">
        <f>光熱費!A4</f>
        <v>３月</v>
      </c>
      <c r="B4" s="35"/>
      <c r="C4" s="35">
        <f>光熱費!C4</f>
        <v>14128</v>
      </c>
      <c r="D4" s="36">
        <f>光熱費!D4</f>
        <v>17007</v>
      </c>
      <c r="F4" s="46" t="s">
        <v>15</v>
      </c>
      <c r="G4" s="27">
        <f>D17</f>
        <v>19201</v>
      </c>
      <c r="H4" s="27">
        <f>D18</f>
        <v>17344</v>
      </c>
      <c r="I4" s="27">
        <f>D19</f>
        <v>15950</v>
      </c>
      <c r="J4" s="27">
        <f>D20</f>
        <v>15486</v>
      </c>
      <c r="K4" s="27">
        <f>D21</f>
        <v>15950</v>
      </c>
      <c r="L4" s="27">
        <f>D22</f>
        <v>12192</v>
      </c>
      <c r="M4" s="27">
        <f>D23</f>
        <v>10669</v>
      </c>
      <c r="N4" s="27">
        <f>D24</f>
        <v>7624</v>
      </c>
      <c r="O4" s="27">
        <f>D25</f>
        <v>7073</v>
      </c>
      <c r="P4" s="27">
        <f>D26</f>
        <v>0</v>
      </c>
      <c r="Q4" s="27">
        <f>D27</f>
        <v>0</v>
      </c>
      <c r="R4" s="47"/>
      <c r="T4" s="59" t="s">
        <v>146</v>
      </c>
    </row>
    <row r="5" spans="1:20">
      <c r="A5" s="34" t="str">
        <f>光熱費!A5</f>
        <v>４月</v>
      </c>
      <c r="B5" s="35">
        <f>光熱費!B5</f>
        <v>10429</v>
      </c>
      <c r="C5" s="35">
        <f>光熱費!C5</f>
        <v>9936</v>
      </c>
      <c r="D5" s="36">
        <f>光熱費!D5</f>
        <v>10400</v>
      </c>
      <c r="F5" s="38" t="s">
        <v>117</v>
      </c>
      <c r="G5" s="6">
        <f>C37</f>
        <v>17110</v>
      </c>
      <c r="H5" s="39"/>
      <c r="I5" s="6">
        <f>D32</f>
        <v>14340</v>
      </c>
      <c r="J5" s="39"/>
      <c r="K5" s="6">
        <f>D33</f>
        <v>14960</v>
      </c>
      <c r="L5" s="39"/>
      <c r="M5" s="6">
        <f>D34</f>
        <v>14650</v>
      </c>
      <c r="N5" s="39"/>
      <c r="O5" s="6">
        <f>D35</f>
        <v>15260</v>
      </c>
      <c r="P5" s="39"/>
      <c r="Q5" s="6">
        <f>D36</f>
        <v>0</v>
      </c>
      <c r="R5" s="39"/>
    </row>
    <row r="6" spans="1:20">
      <c r="A6" s="34" t="str">
        <f>光熱費!A6</f>
        <v>５月</v>
      </c>
      <c r="B6" s="35">
        <f>光熱費!B6</f>
        <v>9485</v>
      </c>
      <c r="C6" s="35">
        <f>光熱費!C6</f>
        <v>9539</v>
      </c>
      <c r="D6" s="36">
        <f>光熱費!D6</f>
        <v>11417</v>
      </c>
      <c r="F6" s="46" t="s">
        <v>118</v>
      </c>
      <c r="G6" s="27">
        <f>6480*2</f>
        <v>12960</v>
      </c>
      <c r="H6" s="27">
        <f t="shared" ref="H6:O6" si="0">6480*2</f>
        <v>12960</v>
      </c>
      <c r="I6" s="27">
        <f t="shared" si="0"/>
        <v>12960</v>
      </c>
      <c r="J6" s="27">
        <f t="shared" si="0"/>
        <v>12960</v>
      </c>
      <c r="K6" s="27">
        <f t="shared" si="0"/>
        <v>12960</v>
      </c>
      <c r="L6" s="27">
        <f t="shared" si="0"/>
        <v>12960</v>
      </c>
      <c r="M6" s="27">
        <f t="shared" si="0"/>
        <v>12960</v>
      </c>
      <c r="N6" s="27">
        <f t="shared" si="0"/>
        <v>12960</v>
      </c>
      <c r="O6" s="27">
        <f t="shared" si="0"/>
        <v>12960</v>
      </c>
      <c r="P6" s="27">
        <f>7020*2</f>
        <v>14040</v>
      </c>
      <c r="Q6" s="27">
        <f t="shared" ref="Q6:R6" si="1">7020*2</f>
        <v>14040</v>
      </c>
      <c r="R6" s="27">
        <f t="shared" si="1"/>
        <v>14040</v>
      </c>
    </row>
    <row r="7" spans="1:20">
      <c r="A7" s="34" t="str">
        <f>光熱費!A7</f>
        <v>６月</v>
      </c>
      <c r="B7" s="35">
        <f>光熱費!B7</f>
        <v>8161</v>
      </c>
      <c r="C7" s="35">
        <f>光熱費!C7</f>
        <v>7783</v>
      </c>
      <c r="D7" s="36">
        <f>光熱費!D7</f>
        <v>10127</v>
      </c>
      <c r="F7" s="37" t="s">
        <v>120</v>
      </c>
      <c r="G7" s="6">
        <v>16900</v>
      </c>
      <c r="H7" s="6">
        <v>16900</v>
      </c>
      <c r="I7" s="6">
        <v>16900</v>
      </c>
      <c r="J7" s="6">
        <v>0</v>
      </c>
      <c r="K7" s="6">
        <v>34000</v>
      </c>
      <c r="L7" s="6"/>
      <c r="M7" s="6"/>
      <c r="N7" s="6"/>
      <c r="O7" s="6"/>
      <c r="P7" s="6"/>
      <c r="Q7" s="6"/>
      <c r="R7" s="6"/>
    </row>
    <row r="8" spans="1:20" ht="16.8" customHeight="1">
      <c r="A8" s="34" t="str">
        <f>光熱費!A8</f>
        <v>７月</v>
      </c>
      <c r="B8" s="35">
        <f>光熱費!B8</f>
        <v>9026</v>
      </c>
      <c r="C8" s="35">
        <f>光熱費!C8</f>
        <v>12696</v>
      </c>
      <c r="D8" s="36">
        <f>光熱費!D8</f>
        <v>13532</v>
      </c>
      <c r="F8" s="46" t="s">
        <v>119</v>
      </c>
      <c r="G8" s="27">
        <v>4200</v>
      </c>
      <c r="H8" s="27">
        <v>4200</v>
      </c>
      <c r="I8" s="27">
        <v>0</v>
      </c>
      <c r="J8" s="27">
        <v>7000</v>
      </c>
      <c r="K8" s="27">
        <v>7000</v>
      </c>
      <c r="L8" s="27"/>
      <c r="M8" s="27"/>
      <c r="N8" s="27"/>
      <c r="O8" s="27"/>
      <c r="P8" s="27"/>
      <c r="Q8" s="27"/>
      <c r="R8" s="27"/>
    </row>
    <row r="9" spans="1:20">
      <c r="A9" s="34" t="str">
        <f>光熱費!A9</f>
        <v>８月</v>
      </c>
      <c r="B9" s="35">
        <f>光熱費!B9</f>
        <v>6688</v>
      </c>
      <c r="C9" s="35">
        <f>光熱費!C9</f>
        <v>8376</v>
      </c>
      <c r="D9" s="36">
        <f>光熱費!D9</f>
        <v>12668</v>
      </c>
      <c r="F9" s="37" t="s">
        <v>136</v>
      </c>
      <c r="G9" s="6">
        <v>0</v>
      </c>
      <c r="H9" s="6">
        <v>0</v>
      </c>
      <c r="I9" s="6">
        <v>0</v>
      </c>
      <c r="J9" s="6">
        <f>5700*2</f>
        <v>11400</v>
      </c>
      <c r="K9" s="6">
        <v>5700</v>
      </c>
      <c r="L9" s="6">
        <v>5700</v>
      </c>
      <c r="M9" s="6">
        <v>5700</v>
      </c>
      <c r="N9" s="6">
        <v>5700</v>
      </c>
      <c r="O9" s="6">
        <v>5700</v>
      </c>
      <c r="P9" s="6">
        <v>5700</v>
      </c>
      <c r="Q9" s="6">
        <v>5700</v>
      </c>
      <c r="R9" s="6">
        <v>5700</v>
      </c>
    </row>
    <row r="10" spans="1:20">
      <c r="A10" s="34" t="str">
        <f>光熱費!A10</f>
        <v>９月</v>
      </c>
      <c r="B10" s="35">
        <f>光熱費!B10</f>
        <v>9504</v>
      </c>
      <c r="C10" s="35">
        <f>光熱費!C10</f>
        <v>11906</v>
      </c>
      <c r="D10" s="36">
        <f>光熱費!D10</f>
        <v>0</v>
      </c>
      <c r="F10" s="56" t="s">
        <v>121</v>
      </c>
      <c r="G10" s="57"/>
      <c r="H10" s="57"/>
      <c r="I10" s="57"/>
      <c r="J10" s="57"/>
      <c r="K10" s="57"/>
      <c r="L10" s="57"/>
      <c r="M10" s="57">
        <v>66504</v>
      </c>
      <c r="N10" s="57">
        <v>106132</v>
      </c>
      <c r="O10" s="57">
        <v>52815</v>
      </c>
      <c r="P10" s="57"/>
      <c r="Q10" s="57"/>
      <c r="R10" s="57"/>
    </row>
    <row r="11" spans="1:20">
      <c r="A11" s="34" t="str">
        <f>光熱費!A11</f>
        <v>１０月</v>
      </c>
      <c r="B11" s="35">
        <f>光熱費!B11</f>
        <v>7242</v>
      </c>
      <c r="C11" s="35">
        <f>光熱費!C11</f>
        <v>8131</v>
      </c>
      <c r="D11" s="36">
        <f>光熱費!D11</f>
        <v>0</v>
      </c>
      <c r="F11" s="37" t="s">
        <v>122</v>
      </c>
      <c r="G11" s="6">
        <v>15918</v>
      </c>
      <c r="H11" s="6">
        <v>13592</v>
      </c>
      <c r="I11" s="6">
        <v>14407</v>
      </c>
      <c r="J11" s="6">
        <v>20695</v>
      </c>
      <c r="K11" s="6">
        <v>12975</v>
      </c>
      <c r="L11" s="6">
        <v>21843</v>
      </c>
      <c r="M11" s="6"/>
      <c r="N11" s="6">
        <v>13907</v>
      </c>
      <c r="O11" s="6">
        <v>11261</v>
      </c>
      <c r="P11" s="6">
        <v>14117</v>
      </c>
      <c r="Q11" s="6"/>
      <c r="R11" s="6"/>
    </row>
    <row r="12" spans="1:20">
      <c r="A12" s="34" t="str">
        <f>光熱費!A12</f>
        <v>１１月</v>
      </c>
      <c r="B12" s="35">
        <f>光熱費!B12</f>
        <v>11281</v>
      </c>
      <c r="C12" s="35">
        <f>光熱費!C12</f>
        <v>14457</v>
      </c>
      <c r="D12" s="36">
        <f>光熱費!D12</f>
        <v>0</v>
      </c>
      <c r="F12" s="46" t="s">
        <v>261</v>
      </c>
      <c r="G12" s="27">
        <v>6133</v>
      </c>
      <c r="H12" s="27">
        <v>6133</v>
      </c>
      <c r="I12" s="27">
        <v>6133</v>
      </c>
      <c r="J12" s="27">
        <v>6133</v>
      </c>
      <c r="K12" s="27">
        <v>6133</v>
      </c>
      <c r="L12" s="27">
        <v>6133</v>
      </c>
      <c r="M12" s="27">
        <v>6133</v>
      </c>
      <c r="N12" s="27">
        <v>6133</v>
      </c>
      <c r="O12" s="27">
        <v>6133</v>
      </c>
      <c r="P12" s="27">
        <v>6133</v>
      </c>
      <c r="Q12" s="27">
        <v>6133</v>
      </c>
      <c r="R12" s="27">
        <v>6133</v>
      </c>
    </row>
    <row r="13" spans="1:20" ht="18.600000000000001" thickBot="1">
      <c r="A13" s="40" t="str">
        <f>光熱費!A13</f>
        <v>１２月</v>
      </c>
      <c r="B13" s="41">
        <f>光熱費!B13</f>
        <v>13079</v>
      </c>
      <c r="C13" s="41">
        <f>光熱費!C13</f>
        <v>15515</v>
      </c>
      <c r="D13" s="42">
        <f>光熱費!D13</f>
        <v>0</v>
      </c>
      <c r="F13" s="37" t="s">
        <v>137</v>
      </c>
      <c r="G13" s="6"/>
      <c r="H13" s="6"/>
      <c r="I13" s="6"/>
      <c r="J13" s="6"/>
      <c r="K13" s="6"/>
      <c r="L13" s="6"/>
      <c r="M13" s="6"/>
      <c r="N13" s="50"/>
      <c r="O13" s="6"/>
      <c r="P13" s="6">
        <v>24770</v>
      </c>
      <c r="Q13" s="6"/>
      <c r="R13" s="6"/>
    </row>
    <row r="14" spans="1:20" ht="18.600000000000001" thickBot="1">
      <c r="A14" s="43" t="str">
        <f>光熱費!A14</f>
        <v>合計</v>
      </c>
      <c r="B14" s="44">
        <f>光熱費!B14</f>
        <v>84895</v>
      </c>
      <c r="C14" s="44">
        <f>光熱費!C14</f>
        <v>146661</v>
      </c>
      <c r="D14" s="45">
        <f>光熱費!D14</f>
        <v>115157</v>
      </c>
      <c r="F14" s="46" t="s">
        <v>138</v>
      </c>
      <c r="G14" s="27"/>
      <c r="H14" s="27"/>
      <c r="I14" s="27"/>
      <c r="J14" s="27"/>
      <c r="K14" s="27"/>
      <c r="L14" s="27"/>
      <c r="M14" s="27"/>
      <c r="N14" s="27"/>
      <c r="O14" s="27"/>
      <c r="P14" s="27"/>
      <c r="Q14" s="27"/>
      <c r="R14" s="27"/>
    </row>
    <row r="15" spans="1:20" ht="18.600000000000001" thickBot="1">
      <c r="F15" s="37" t="s">
        <v>147</v>
      </c>
      <c r="G15" s="6"/>
      <c r="H15" s="6"/>
      <c r="I15" s="6"/>
      <c r="J15" s="6"/>
      <c r="K15" s="6"/>
      <c r="L15" s="6"/>
      <c r="M15" s="6"/>
      <c r="N15" s="6"/>
      <c r="O15" s="6"/>
      <c r="P15" s="6"/>
      <c r="Q15" s="6"/>
      <c r="R15" s="6"/>
    </row>
    <row r="16" spans="1:20">
      <c r="A16" s="30" t="str">
        <f>光熱費!A16</f>
        <v>ガス代</v>
      </c>
      <c r="B16" s="31" t="str">
        <f>光熱費!B16</f>
        <v>２０１６年</v>
      </c>
      <c r="C16" s="31" t="str">
        <f>光熱費!C16</f>
        <v>２０１７年</v>
      </c>
      <c r="D16" s="32" t="str">
        <f>光熱費!D16</f>
        <v>２０１８年</v>
      </c>
      <c r="F16" s="46" t="s">
        <v>148</v>
      </c>
      <c r="G16" s="27"/>
      <c r="H16" s="27"/>
      <c r="I16" s="27"/>
      <c r="J16" s="27"/>
      <c r="K16" s="27">
        <v>5000</v>
      </c>
      <c r="L16" s="27">
        <v>5000</v>
      </c>
      <c r="M16" s="27">
        <v>5000</v>
      </c>
      <c r="N16" s="27"/>
      <c r="O16" s="27"/>
      <c r="P16" s="27"/>
      <c r="Q16" s="27"/>
      <c r="R16" s="27"/>
    </row>
    <row r="17" spans="1:18">
      <c r="A17" s="34" t="str">
        <f>光熱費!A17</f>
        <v>１月</v>
      </c>
      <c r="B17" s="35"/>
      <c r="C17" s="35">
        <f>光熱費!C17</f>
        <v>16879</v>
      </c>
      <c r="D17" s="36">
        <f>光熱費!D17</f>
        <v>19201</v>
      </c>
      <c r="F17" s="37" t="s">
        <v>144</v>
      </c>
      <c r="G17" s="6"/>
      <c r="H17" s="6"/>
      <c r="I17" s="6"/>
      <c r="J17" s="6"/>
      <c r="K17" s="6">
        <v>34815</v>
      </c>
      <c r="L17" s="6"/>
      <c r="M17" s="6"/>
      <c r="N17" s="6"/>
      <c r="O17" s="6"/>
      <c r="P17" s="6"/>
      <c r="Q17" s="6"/>
      <c r="R17" s="6"/>
    </row>
    <row r="18" spans="1:18">
      <c r="A18" s="34" t="str">
        <f>光熱費!A18</f>
        <v>２月</v>
      </c>
      <c r="B18" s="35"/>
      <c r="C18" s="35">
        <f>光熱費!C18</f>
        <v>14093</v>
      </c>
      <c r="D18" s="36">
        <f>光熱費!D18</f>
        <v>17344</v>
      </c>
      <c r="F18" s="56" t="s">
        <v>143</v>
      </c>
      <c r="G18" s="57"/>
      <c r="H18" s="57"/>
      <c r="I18" s="57"/>
      <c r="J18" s="57"/>
      <c r="K18" s="57">
        <v>18322</v>
      </c>
      <c r="L18" s="57">
        <f>28203-22870+2328+2396+2970+861+648+1240+2280+1274+811+1872+1046+3000+5374+1650+2526+451+351+64</f>
        <v>36475</v>
      </c>
      <c r="M18" s="57">
        <f>650+3370+1010+2114+506+648+4014+1954+754+3100+2822+581+969+762+3000+324+4102+926+5475+3962+798+838+324+3633+918+1432+3729+1360+3000+702+2636+3277+974+8056+341+3444+1944+534</f>
        <v>78983</v>
      </c>
      <c r="N18" s="57">
        <f>1942+540+3891+388+871+874+264+3000+4851+3931+892+5280+2160+1880+900+756+1004+2970+350+3736+2562+377+864+3178+549+2514+1404+756+190+1038+3000+4291+596+469</f>
        <v>62268</v>
      </c>
      <c r="O18" s="57">
        <f>2869+1904+1923+632+151+2184+4417+1631+216+4000+1690+2667</f>
        <v>24284</v>
      </c>
      <c r="P18" s="57"/>
      <c r="Q18" s="57"/>
      <c r="R18" s="57"/>
    </row>
    <row r="19" spans="1:18">
      <c r="A19" s="34" t="str">
        <f>光熱費!A19</f>
        <v>３月</v>
      </c>
      <c r="B19" s="35"/>
      <c r="C19" s="35">
        <f>光熱費!C19</f>
        <v>15022</v>
      </c>
      <c r="D19" s="36">
        <f>光熱費!D19</f>
        <v>15950</v>
      </c>
      <c r="F19" s="37" t="s">
        <v>145</v>
      </c>
      <c r="G19" s="6"/>
      <c r="H19" s="6"/>
      <c r="I19" s="6"/>
      <c r="J19" s="6"/>
      <c r="K19" s="6"/>
      <c r="L19" s="6">
        <v>5700</v>
      </c>
      <c r="M19" s="6"/>
      <c r="N19" s="6"/>
      <c r="O19" s="6"/>
      <c r="P19" s="6"/>
      <c r="Q19" s="6"/>
      <c r="R19" s="6"/>
    </row>
    <row r="20" spans="1:18">
      <c r="A20" s="34" t="str">
        <f>光熱費!A20</f>
        <v>４月</v>
      </c>
      <c r="B20" s="35"/>
      <c r="C20" s="35">
        <f>光熱費!C20</f>
        <v>14557</v>
      </c>
      <c r="D20" s="36">
        <f>光熱費!D20</f>
        <v>15486</v>
      </c>
      <c r="F20" s="46"/>
      <c r="G20" s="27"/>
      <c r="H20" s="27"/>
      <c r="I20" s="27"/>
      <c r="J20" s="27"/>
      <c r="K20" s="27"/>
      <c r="L20" s="27"/>
      <c r="M20" s="27"/>
      <c r="N20" s="27">
        <f>5070*4+76572</f>
        <v>96852</v>
      </c>
      <c r="O20" s="27"/>
      <c r="P20" s="27"/>
      <c r="Q20" s="27"/>
      <c r="R20" s="27"/>
    </row>
    <row r="21" spans="1:18">
      <c r="A21" s="34" t="str">
        <f>光熱費!A21</f>
        <v>５月</v>
      </c>
      <c r="B21" s="35">
        <f>光熱費!B21</f>
        <v>12700</v>
      </c>
      <c r="C21" s="35">
        <f>光熱費!C21</f>
        <v>13164</v>
      </c>
      <c r="D21" s="36">
        <f>光熱費!D21</f>
        <v>15950</v>
      </c>
      <c r="F21" s="37" t="s">
        <v>260</v>
      </c>
      <c r="G21" s="6"/>
      <c r="H21" s="6"/>
      <c r="I21" s="6"/>
      <c r="J21" s="6"/>
      <c r="K21" s="6"/>
      <c r="L21" s="6"/>
      <c r="M21" s="6"/>
      <c r="N21" s="6"/>
      <c r="O21" s="6"/>
      <c r="P21" s="6"/>
      <c r="Q21" s="6"/>
      <c r="R21" s="6"/>
    </row>
    <row r="22" spans="1:18">
      <c r="A22" s="34" t="str">
        <f>光熱費!A22</f>
        <v>６月</v>
      </c>
      <c r="B22" s="35">
        <f>光熱費!B22</f>
        <v>9654</v>
      </c>
      <c r="C22" s="35">
        <f>光熱費!C22</f>
        <v>11684</v>
      </c>
      <c r="D22" s="36">
        <f>光熱費!D22</f>
        <v>12192</v>
      </c>
      <c r="F22" s="46"/>
      <c r="G22" s="27"/>
      <c r="H22" s="27"/>
      <c r="I22" s="27"/>
      <c r="J22" s="27"/>
      <c r="K22" s="27"/>
      <c r="L22" s="27"/>
      <c r="M22" s="27"/>
      <c r="N22" s="27"/>
      <c r="O22" s="27"/>
      <c r="P22" s="27"/>
      <c r="Q22" s="27"/>
      <c r="R22" s="27"/>
    </row>
    <row r="23" spans="1:18">
      <c r="A23" s="34" t="str">
        <f>光熱費!A23</f>
        <v>７月</v>
      </c>
      <c r="B23" s="35">
        <f>光熱費!B23</f>
        <v>8639</v>
      </c>
      <c r="C23" s="35">
        <f>光熱費!C23</f>
        <v>10669</v>
      </c>
      <c r="D23" s="36">
        <f>光熱費!D23</f>
        <v>10669</v>
      </c>
      <c r="F23" s="33" t="s">
        <v>24</v>
      </c>
      <c r="G23" s="3">
        <f>SUM(G3:G22)</f>
        <v>112815</v>
      </c>
      <c r="H23" s="3">
        <f t="shared" ref="H23:R23" si="2">SUM(H3:H22)</f>
        <v>90742</v>
      </c>
      <c r="I23" s="3">
        <f t="shared" si="2"/>
        <v>97697</v>
      </c>
      <c r="J23" s="3">
        <f t="shared" si="2"/>
        <v>84074</v>
      </c>
      <c r="K23" s="3">
        <f t="shared" si="2"/>
        <v>179232</v>
      </c>
      <c r="L23" s="3">
        <f t="shared" si="2"/>
        <v>116130</v>
      </c>
      <c r="M23" s="3">
        <f t="shared" si="2"/>
        <v>214131</v>
      </c>
      <c r="N23" s="3">
        <f t="shared" si="2"/>
        <v>324244</v>
      </c>
      <c r="O23" s="3">
        <f t="shared" si="2"/>
        <v>135486</v>
      </c>
      <c r="P23" s="3">
        <f t="shared" si="2"/>
        <v>64760</v>
      </c>
      <c r="Q23" s="3">
        <f t="shared" si="2"/>
        <v>25873</v>
      </c>
      <c r="R23" s="3">
        <f t="shared" si="2"/>
        <v>25873</v>
      </c>
    </row>
    <row r="24" spans="1:18">
      <c r="A24" s="34" t="str">
        <f>光熱費!A24</f>
        <v>８月</v>
      </c>
      <c r="B24" s="35">
        <f>光熱費!B24</f>
        <v>7073</v>
      </c>
      <c r="C24" s="35">
        <f>光熱費!C24</f>
        <v>5420</v>
      </c>
      <c r="D24" s="36">
        <f>光熱費!D24</f>
        <v>7624</v>
      </c>
    </row>
    <row r="25" spans="1:18">
      <c r="A25" s="34" t="str">
        <f>光熱費!A25</f>
        <v>９月</v>
      </c>
      <c r="B25" s="35">
        <f>光熱費!B25</f>
        <v>4870</v>
      </c>
      <c r="C25" s="35">
        <f>光熱費!C25</f>
        <v>5420</v>
      </c>
      <c r="D25" s="36">
        <f>光熱費!D25</f>
        <v>7073</v>
      </c>
    </row>
    <row r="26" spans="1:18">
      <c r="A26" s="34" t="str">
        <f>光熱費!A26</f>
        <v>１０月</v>
      </c>
      <c r="B26" s="35">
        <f>光熱費!B26</f>
        <v>7624</v>
      </c>
      <c r="C26" s="35">
        <f>光熱費!C26</f>
        <v>8131</v>
      </c>
      <c r="D26" s="36">
        <f>光熱費!D26</f>
        <v>0</v>
      </c>
      <c r="I26" s="3"/>
    </row>
    <row r="27" spans="1:18">
      <c r="A27" s="34" t="str">
        <f>光熱費!A27</f>
        <v>１１月</v>
      </c>
      <c r="B27" s="35">
        <f>光熱費!B27</f>
        <v>11177</v>
      </c>
      <c r="C27" s="35">
        <f>光熱費!C27</f>
        <v>13164</v>
      </c>
      <c r="D27" s="36">
        <f>光熱費!D27</f>
        <v>0</v>
      </c>
    </row>
    <row r="28" spans="1:18" ht="18.600000000000001" thickBot="1">
      <c r="A28" s="40" t="str">
        <f>光熱費!A28</f>
        <v>１２月</v>
      </c>
      <c r="B28" s="41">
        <f>光熱費!B28</f>
        <v>13164</v>
      </c>
      <c r="C28" s="41">
        <f>光熱費!C28</f>
        <v>15486</v>
      </c>
      <c r="D28" s="42">
        <f>光熱費!D28</f>
        <v>0</v>
      </c>
    </row>
    <row r="29" spans="1:18" ht="18.600000000000001" thickBot="1">
      <c r="A29" s="43" t="str">
        <f>光熱費!A29</f>
        <v>合計</v>
      </c>
      <c r="B29" s="44">
        <f>光熱費!B29</f>
        <v>74901</v>
      </c>
      <c r="C29" s="44">
        <f>光熱費!C29</f>
        <v>143689</v>
      </c>
      <c r="D29" s="45">
        <f>光熱費!D29</f>
        <v>121489</v>
      </c>
    </row>
    <row r="30" spans="1:18" ht="18.600000000000001" thickBot="1"/>
    <row r="31" spans="1:18">
      <c r="A31" s="30" t="str">
        <f>光熱費!A31</f>
        <v>水道・下水道代</v>
      </c>
      <c r="B31" s="31" t="str">
        <f>光熱費!B31</f>
        <v>２０１６年</v>
      </c>
      <c r="C31" s="31" t="str">
        <f>光熱費!C31</f>
        <v>２０１７年</v>
      </c>
      <c r="D31" s="32" t="str">
        <f>光熱費!D31</f>
        <v>２０１８年</v>
      </c>
    </row>
    <row r="32" spans="1:18">
      <c r="A32" s="34" t="str">
        <f>光熱費!A32</f>
        <v>２月～３月分</v>
      </c>
      <c r="B32" s="35"/>
      <c r="C32" s="35">
        <f>光熱費!C32</f>
        <v>10950</v>
      </c>
      <c r="D32" s="36">
        <f>光熱費!D32</f>
        <v>14340</v>
      </c>
    </row>
    <row r="33" spans="1:4">
      <c r="A33" s="34" t="str">
        <f>光熱費!A33</f>
        <v>４月～５月分</v>
      </c>
      <c r="B33" s="35">
        <f>光熱費!B33</f>
        <v>14960</v>
      </c>
      <c r="C33" s="35">
        <f>光熱費!C33</f>
        <v>12800</v>
      </c>
      <c r="D33" s="36">
        <f>光熱費!D33</f>
        <v>14960</v>
      </c>
    </row>
    <row r="34" spans="1:4">
      <c r="A34" s="34" t="str">
        <f>光熱費!A34</f>
        <v>６月～７月分</v>
      </c>
      <c r="B34" s="35">
        <f>光熱費!B34</f>
        <v>13100</v>
      </c>
      <c r="C34" s="35">
        <f>光熱費!C34</f>
        <v>13410</v>
      </c>
      <c r="D34" s="36">
        <f>光熱費!D34</f>
        <v>14650</v>
      </c>
    </row>
    <row r="35" spans="1:4">
      <c r="A35" s="34" t="str">
        <f>光熱費!A35</f>
        <v>８月～９月分</v>
      </c>
      <c r="B35" s="35">
        <f>光熱費!B35</f>
        <v>10340</v>
      </c>
      <c r="C35" s="35">
        <f>光熱費!C35</f>
        <v>11880</v>
      </c>
      <c r="D35" s="36">
        <f>光熱費!D35</f>
        <v>15260</v>
      </c>
    </row>
    <row r="36" spans="1:4">
      <c r="A36" s="34" t="str">
        <f>光熱費!A36</f>
        <v>１０月～１１月分</v>
      </c>
      <c r="B36" s="35">
        <f>光熱費!B36</f>
        <v>12800</v>
      </c>
      <c r="C36" s="35">
        <f>光熱費!C36</f>
        <v>0</v>
      </c>
      <c r="D36" s="36">
        <f>光熱費!D36</f>
        <v>0</v>
      </c>
    </row>
    <row r="37" spans="1:4" ht="18.600000000000001" thickBot="1">
      <c r="A37" s="40" t="str">
        <f>光熱費!A37</f>
        <v>１２月～１月分</v>
      </c>
      <c r="B37" s="41">
        <f>光熱費!B37</f>
        <v>15260</v>
      </c>
      <c r="C37" s="41">
        <f>光熱費!C37</f>
        <v>17110</v>
      </c>
      <c r="D37" s="42">
        <f>光熱費!D37</f>
        <v>0</v>
      </c>
    </row>
    <row r="38" spans="1:4" ht="18.600000000000001" thickBot="1">
      <c r="A38" s="43" t="str">
        <f>光熱費!A38</f>
        <v>合計</v>
      </c>
      <c r="B38" s="44">
        <f>光熱費!B38</f>
        <v>66460</v>
      </c>
      <c r="C38" s="44">
        <f>光熱費!C38</f>
        <v>66150</v>
      </c>
      <c r="D38" s="45">
        <f>光熱費!D38</f>
        <v>59210</v>
      </c>
    </row>
  </sheetData>
  <phoneticPr fontId="1"/>
  <pageMargins left="0.7" right="0.7" top="0.75" bottom="0.75" header="0.3" footer="0.3"/>
  <pageSetup paperSize="9"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0232-A465-4BE7-9C66-6CE297219E88}">
  <dimension ref="B2:O29"/>
  <sheetViews>
    <sheetView topLeftCell="B1" workbookViewId="0">
      <selection activeCell="H30" sqref="H30"/>
    </sheetView>
  </sheetViews>
  <sheetFormatPr defaultRowHeight="18"/>
  <cols>
    <col min="1" max="2" width="8.796875" style="2"/>
    <col min="3" max="3" width="4.19921875" style="2" customWidth="1"/>
    <col min="4" max="7" width="9" style="2" customWidth="1"/>
    <col min="8" max="8" width="16.59765625" style="2" customWidth="1"/>
    <col min="9" max="9" width="19.8984375" style="2" customWidth="1"/>
    <col min="10" max="11" width="15.796875" style="2" customWidth="1"/>
    <col min="12" max="12" width="16.3984375" style="2" customWidth="1"/>
    <col min="13" max="16384" width="8.796875" style="2"/>
  </cols>
  <sheetData>
    <row r="2" spans="2:12">
      <c r="C2" s="51"/>
      <c r="D2" s="51" t="s">
        <v>125</v>
      </c>
      <c r="E2" s="51" t="s">
        <v>127</v>
      </c>
      <c r="F2" s="51" t="s">
        <v>124</v>
      </c>
      <c r="G2" s="51" t="s">
        <v>126</v>
      </c>
      <c r="H2" s="51" t="s">
        <v>139</v>
      </c>
      <c r="I2" s="52" t="s">
        <v>129</v>
      </c>
      <c r="J2" s="52" t="s">
        <v>132</v>
      </c>
      <c r="K2" s="52" t="s">
        <v>130</v>
      </c>
      <c r="L2" s="52" t="s">
        <v>131</v>
      </c>
    </row>
    <row r="3" spans="2:12">
      <c r="C3" s="51" t="s">
        <v>105</v>
      </c>
      <c r="D3" s="51"/>
      <c r="E3" s="51"/>
      <c r="F3" s="51"/>
      <c r="G3" s="51"/>
      <c r="H3" s="51"/>
      <c r="I3" s="51"/>
      <c r="J3" s="51"/>
      <c r="K3" s="51"/>
      <c r="L3" s="51"/>
    </row>
    <row r="4" spans="2:12">
      <c r="C4" s="51" t="s">
        <v>123</v>
      </c>
      <c r="D4" s="51"/>
      <c r="E4" s="51"/>
      <c r="F4" s="51"/>
      <c r="G4" s="51"/>
      <c r="H4" s="51"/>
      <c r="I4" s="51"/>
      <c r="J4" s="51"/>
      <c r="K4" s="51"/>
      <c r="L4" s="51"/>
    </row>
    <row r="5" spans="2:12">
      <c r="C5" s="51" t="s">
        <v>107</v>
      </c>
      <c r="D5" s="51"/>
      <c r="E5" s="51"/>
      <c r="F5" s="51"/>
      <c r="G5" s="51"/>
      <c r="H5" s="51"/>
      <c r="I5" s="51"/>
      <c r="J5" s="51"/>
      <c r="K5" s="51"/>
      <c r="L5" s="51"/>
    </row>
    <row r="6" spans="2:12">
      <c r="C6" s="51" t="s">
        <v>108</v>
      </c>
      <c r="D6" s="51"/>
      <c r="E6" s="51"/>
      <c r="F6" s="51"/>
      <c r="G6" s="51"/>
      <c r="H6" s="51"/>
      <c r="I6" s="51"/>
      <c r="J6" s="51"/>
      <c r="K6" s="51"/>
      <c r="L6" s="51"/>
    </row>
    <row r="7" spans="2:12">
      <c r="C7" s="51" t="s">
        <v>109</v>
      </c>
      <c r="D7" s="51"/>
      <c r="E7" s="51"/>
      <c r="F7" s="51"/>
      <c r="G7" s="51"/>
      <c r="H7" s="51"/>
      <c r="I7" s="51"/>
      <c r="J7" s="51"/>
      <c r="K7" s="51"/>
      <c r="L7" s="51"/>
    </row>
    <row r="8" spans="2:12">
      <c r="C8" s="51" t="s">
        <v>110</v>
      </c>
      <c r="D8" s="51"/>
      <c r="E8" s="51"/>
      <c r="F8" s="51"/>
      <c r="G8" s="51"/>
      <c r="H8" s="51"/>
      <c r="I8" s="51"/>
      <c r="J8" s="51"/>
      <c r="K8" s="51"/>
      <c r="L8" s="51"/>
    </row>
    <row r="9" spans="2:12">
      <c r="C9" s="51" t="s">
        <v>111</v>
      </c>
      <c r="D9" s="51">
        <v>13</v>
      </c>
      <c r="E9" s="51">
        <v>1</v>
      </c>
      <c r="F9" s="51">
        <v>2</v>
      </c>
      <c r="G9" s="51">
        <v>18</v>
      </c>
      <c r="H9" s="51">
        <v>5</v>
      </c>
      <c r="I9" s="6"/>
      <c r="J9" s="6">
        <v>2000</v>
      </c>
      <c r="K9" s="49">
        <v>5000</v>
      </c>
      <c r="L9" s="6">
        <f>H9*300</f>
        <v>1500</v>
      </c>
    </row>
    <row r="10" spans="2:12">
      <c r="C10" s="51" t="s">
        <v>112</v>
      </c>
      <c r="D10" s="51">
        <v>9</v>
      </c>
      <c r="E10" s="51"/>
      <c r="F10" s="51">
        <v>3</v>
      </c>
      <c r="G10" s="51">
        <v>16</v>
      </c>
      <c r="H10" s="51">
        <v>6</v>
      </c>
      <c r="I10" s="6"/>
      <c r="J10" s="6">
        <v>3000</v>
      </c>
      <c r="K10" s="6">
        <f>G10*300</f>
        <v>4800</v>
      </c>
      <c r="L10" s="6">
        <f>H10*300</f>
        <v>1800</v>
      </c>
    </row>
    <row r="11" spans="2:12">
      <c r="C11" s="51" t="s">
        <v>113</v>
      </c>
      <c r="D11" s="51">
        <v>17</v>
      </c>
      <c r="E11" s="51"/>
      <c r="F11" s="51">
        <v>1</v>
      </c>
      <c r="G11" s="51">
        <v>18</v>
      </c>
      <c r="H11" s="51"/>
      <c r="I11" s="6"/>
      <c r="J11" s="6">
        <v>1000</v>
      </c>
      <c r="K11" s="49">
        <v>5000</v>
      </c>
      <c r="L11" s="6"/>
    </row>
    <row r="12" spans="2:12">
      <c r="C12" s="51" t="s">
        <v>114</v>
      </c>
      <c r="D12" s="51">
        <v>21</v>
      </c>
      <c r="E12" s="51"/>
      <c r="F12" s="51">
        <v>1</v>
      </c>
      <c r="G12" s="51">
        <v>22</v>
      </c>
      <c r="H12" s="51"/>
      <c r="I12" s="6"/>
      <c r="J12" s="6">
        <v>1000</v>
      </c>
      <c r="K12" s="49">
        <v>5000</v>
      </c>
      <c r="L12" s="6"/>
    </row>
    <row r="13" spans="2:12">
      <c r="C13" s="51" t="s">
        <v>115</v>
      </c>
      <c r="D13" s="51">
        <v>20</v>
      </c>
      <c r="E13" s="51"/>
      <c r="F13" s="51">
        <v>1</v>
      </c>
      <c r="G13" s="51">
        <v>21</v>
      </c>
      <c r="H13" s="51"/>
      <c r="I13" s="6"/>
      <c r="J13" s="6">
        <v>1000</v>
      </c>
      <c r="K13" s="49">
        <v>5000</v>
      </c>
      <c r="L13" s="6"/>
    </row>
    <row r="14" spans="2:12">
      <c r="C14" s="51" t="s">
        <v>116</v>
      </c>
      <c r="D14" s="51">
        <v>14</v>
      </c>
      <c r="E14" s="51">
        <v>1</v>
      </c>
      <c r="F14" s="51">
        <v>1</v>
      </c>
      <c r="G14" s="51"/>
      <c r="H14" s="51">
        <v>3</v>
      </c>
      <c r="I14" s="6"/>
      <c r="J14" s="6">
        <v>1000</v>
      </c>
      <c r="K14" s="49">
        <v>5000</v>
      </c>
      <c r="L14" s="6">
        <f>H14*300</f>
        <v>900</v>
      </c>
    </row>
    <row r="15" spans="2:12">
      <c r="B15" s="2" t="s">
        <v>128</v>
      </c>
      <c r="C15" s="51" t="s">
        <v>105</v>
      </c>
      <c r="D15" s="51">
        <v>16</v>
      </c>
      <c r="E15" s="51">
        <v>1</v>
      </c>
      <c r="F15" s="51">
        <v>1</v>
      </c>
      <c r="G15" s="51">
        <v>17</v>
      </c>
      <c r="H15" s="51">
        <v>1</v>
      </c>
      <c r="I15" s="6"/>
      <c r="J15" s="6">
        <v>1000</v>
      </c>
      <c r="K15" s="49">
        <v>5000</v>
      </c>
      <c r="L15" s="6">
        <f>H15*300</f>
        <v>300</v>
      </c>
    </row>
    <row r="16" spans="2:12">
      <c r="C16" s="51" t="s">
        <v>123</v>
      </c>
      <c r="D16" s="51">
        <v>18</v>
      </c>
      <c r="E16" s="51"/>
      <c r="F16" s="51">
        <v>1</v>
      </c>
      <c r="G16" s="51">
        <v>19</v>
      </c>
      <c r="H16" s="51"/>
      <c r="I16" s="6"/>
      <c r="J16" s="6">
        <v>1000</v>
      </c>
      <c r="K16" s="49">
        <v>5000</v>
      </c>
      <c r="L16" s="6"/>
    </row>
    <row r="17" spans="2:15">
      <c r="C17" s="51" t="s">
        <v>107</v>
      </c>
      <c r="D17" s="51">
        <v>19</v>
      </c>
      <c r="E17" s="51"/>
      <c r="F17" s="51">
        <v>1</v>
      </c>
      <c r="G17" s="51">
        <v>20</v>
      </c>
      <c r="H17" s="51"/>
      <c r="I17" s="6"/>
      <c r="J17" s="6">
        <v>1000</v>
      </c>
      <c r="K17" s="49">
        <v>5000</v>
      </c>
      <c r="L17" s="6"/>
    </row>
    <row r="18" spans="2:15">
      <c r="C18" s="51"/>
      <c r="D18" s="51"/>
      <c r="E18" s="51"/>
      <c r="F18" s="51"/>
      <c r="G18" s="51"/>
      <c r="H18" s="51"/>
      <c r="I18" s="51"/>
      <c r="J18" s="51"/>
      <c r="K18" s="51"/>
      <c r="L18" s="51"/>
    </row>
    <row r="19" spans="2:15" ht="18.600000000000001" thickBot="1">
      <c r="K19" s="53" t="s">
        <v>24</v>
      </c>
      <c r="L19" s="54">
        <f>SUM(I9:L17)</f>
        <v>61300</v>
      </c>
    </row>
    <row r="21" spans="2:15">
      <c r="K21" s="2" t="s">
        <v>133</v>
      </c>
      <c r="M21" s="80" t="s">
        <v>135</v>
      </c>
      <c r="N21" s="80"/>
    </row>
    <row r="22" spans="2:15">
      <c r="K22" s="2" t="s">
        <v>134</v>
      </c>
      <c r="L22" s="3">
        <f>16900*12</f>
        <v>202800</v>
      </c>
      <c r="M22" s="2" t="s">
        <v>134</v>
      </c>
      <c r="O22" s="3">
        <f>27600*12</f>
        <v>331200</v>
      </c>
    </row>
    <row r="23" spans="2:15" ht="18.600000000000001" thickBot="1"/>
    <row r="24" spans="2:15" ht="18.600000000000001" thickBot="1">
      <c r="K24" s="2" t="s">
        <v>140</v>
      </c>
      <c r="L24" s="55">
        <f>L19+L22</f>
        <v>264100</v>
      </c>
      <c r="N24" s="2" t="s">
        <v>141</v>
      </c>
      <c r="O24" s="55">
        <f>O22</f>
        <v>331200</v>
      </c>
    </row>
    <row r="25" spans="2:15" ht="18.600000000000001" thickBot="1"/>
    <row r="26" spans="2:15" ht="18.600000000000001" thickBot="1">
      <c r="K26" s="2" t="s">
        <v>142</v>
      </c>
      <c r="L26" s="55">
        <f>O24-L24</f>
        <v>67100</v>
      </c>
    </row>
    <row r="28" spans="2:15">
      <c r="B28" s="2" t="s">
        <v>256</v>
      </c>
      <c r="D28" s="2">
        <f>(8*11+7+7+7+7)*2</f>
        <v>232</v>
      </c>
      <c r="E28" s="2" t="s">
        <v>255</v>
      </c>
    </row>
    <row r="29" spans="2:15">
      <c r="B29" s="2" t="s">
        <v>257</v>
      </c>
      <c r="D29" s="2">
        <f>D28*300</f>
        <v>69600</v>
      </c>
      <c r="E29" s="2" t="s">
        <v>258</v>
      </c>
    </row>
  </sheetData>
  <mergeCells count="1">
    <mergeCell ref="M21:N21"/>
  </mergeCells>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0"/>
  <sheetViews>
    <sheetView topLeftCell="A31" workbookViewId="0">
      <selection activeCell="C39" sqref="C39"/>
    </sheetView>
  </sheetViews>
  <sheetFormatPr defaultRowHeight="18"/>
  <cols>
    <col min="3" max="3" width="13" customWidth="1"/>
  </cols>
  <sheetData>
    <row r="1" spans="1:4">
      <c r="A1" t="s">
        <v>25</v>
      </c>
    </row>
    <row r="2" spans="1:4">
      <c r="A2" t="s">
        <v>26</v>
      </c>
    </row>
    <row r="4" spans="1:4">
      <c r="A4" s="11" t="s">
        <v>27</v>
      </c>
    </row>
    <row r="5" spans="1:4">
      <c r="B5" t="s">
        <v>28</v>
      </c>
    </row>
    <row r="6" spans="1:4">
      <c r="B6" t="s">
        <v>29</v>
      </c>
    </row>
    <row r="7" spans="1:4">
      <c r="B7" t="s">
        <v>30</v>
      </c>
    </row>
    <row r="8" spans="1:4">
      <c r="B8" t="s">
        <v>56</v>
      </c>
    </row>
    <row r="9" spans="1:4">
      <c r="A9" s="11" t="s">
        <v>55</v>
      </c>
    </row>
    <row r="10" spans="1:4">
      <c r="A10" s="11"/>
      <c r="B10" t="s">
        <v>61</v>
      </c>
    </row>
    <row r="11" spans="1:4">
      <c r="A11" s="11"/>
    </row>
    <row r="12" spans="1:4">
      <c r="A12" s="11" t="s">
        <v>58</v>
      </c>
    </row>
    <row r="13" spans="1:4">
      <c r="B13" s="9">
        <v>-1</v>
      </c>
      <c r="C13" t="s">
        <v>37</v>
      </c>
    </row>
    <row r="14" spans="1:4">
      <c r="C14" t="s">
        <v>33</v>
      </c>
      <c r="D14" t="s">
        <v>62</v>
      </c>
    </row>
    <row r="15" spans="1:4">
      <c r="C15" t="s">
        <v>31</v>
      </c>
      <c r="D15" t="s">
        <v>66</v>
      </c>
    </row>
    <row r="16" spans="1:4">
      <c r="C16" t="s">
        <v>32</v>
      </c>
      <c r="D16" t="s">
        <v>67</v>
      </c>
    </row>
    <row r="18" spans="2:18">
      <c r="B18" s="9">
        <v>-2</v>
      </c>
      <c r="C18" t="s">
        <v>36</v>
      </c>
    </row>
    <row r="19" spans="2:18">
      <c r="C19" t="s">
        <v>33</v>
      </c>
      <c r="D19" s="81" t="s">
        <v>57</v>
      </c>
      <c r="E19" s="81"/>
      <c r="F19" s="81"/>
      <c r="G19" s="81"/>
      <c r="H19" s="81"/>
      <c r="I19" s="81"/>
      <c r="J19" s="81"/>
      <c r="K19" s="81"/>
      <c r="L19" s="81"/>
      <c r="M19" s="81"/>
      <c r="N19" s="81"/>
      <c r="O19" s="81"/>
      <c r="P19" s="81"/>
      <c r="Q19" s="81"/>
      <c r="R19" s="81"/>
    </row>
    <row r="20" spans="2:18">
      <c r="D20" s="81"/>
      <c r="E20" s="81"/>
      <c r="F20" s="81"/>
      <c r="G20" s="81"/>
      <c r="H20" s="81"/>
      <c r="I20" s="81"/>
      <c r="J20" s="81"/>
      <c r="K20" s="81"/>
      <c r="L20" s="81"/>
      <c r="M20" s="81"/>
      <c r="N20" s="81"/>
      <c r="O20" s="81"/>
      <c r="P20" s="81"/>
      <c r="Q20" s="81"/>
      <c r="R20" s="81"/>
    </row>
    <row r="21" spans="2:18">
      <c r="C21" t="s">
        <v>31</v>
      </c>
    </row>
    <row r="22" spans="2:18" s="13" customFormat="1" ht="76.8" customHeight="1">
      <c r="C22" s="13" t="s">
        <v>32</v>
      </c>
      <c r="D22" s="81" t="s">
        <v>68</v>
      </c>
      <c r="E22" s="81"/>
      <c r="F22" s="81"/>
      <c r="G22" s="81"/>
      <c r="H22" s="81"/>
      <c r="I22" s="81"/>
      <c r="J22" s="81"/>
      <c r="K22" s="81"/>
      <c r="L22" s="81"/>
      <c r="M22" s="81"/>
      <c r="N22" s="81"/>
      <c r="O22" s="81"/>
      <c r="P22" s="81"/>
      <c r="Q22" s="81"/>
      <c r="R22" s="81"/>
    </row>
    <row r="24" spans="2:18">
      <c r="B24" s="9">
        <v>-3</v>
      </c>
      <c r="C24" t="s">
        <v>35</v>
      </c>
    </row>
    <row r="25" spans="2:18">
      <c r="C25" t="s">
        <v>33</v>
      </c>
      <c r="D25" t="s">
        <v>71</v>
      </c>
    </row>
    <row r="26" spans="2:18">
      <c r="C26" t="s">
        <v>31</v>
      </c>
    </row>
    <row r="27" spans="2:18">
      <c r="C27" t="s">
        <v>32</v>
      </c>
      <c r="D27" t="s">
        <v>72</v>
      </c>
    </row>
    <row r="28" spans="2:18">
      <c r="D28" t="s">
        <v>73</v>
      </c>
    </row>
    <row r="29" spans="2:18">
      <c r="D29" t="s">
        <v>74</v>
      </c>
    </row>
    <row r="31" spans="2:18">
      <c r="B31" s="9">
        <v>-4</v>
      </c>
      <c r="C31" t="s">
        <v>34</v>
      </c>
    </row>
    <row r="32" spans="2:18">
      <c r="B32" s="9"/>
      <c r="C32" t="s">
        <v>33</v>
      </c>
      <c r="D32" t="s">
        <v>70</v>
      </c>
    </row>
    <row r="33" spans="1:4">
      <c r="C33" t="s">
        <v>31</v>
      </c>
    </row>
    <row r="34" spans="1:4">
      <c r="C34" t="s">
        <v>32</v>
      </c>
      <c r="D34" t="s">
        <v>69</v>
      </c>
    </row>
    <row r="36" spans="1:4">
      <c r="A36" s="11" t="s">
        <v>59</v>
      </c>
      <c r="C36" t="s">
        <v>65</v>
      </c>
    </row>
    <row r="37" spans="1:4">
      <c r="C37" t="s">
        <v>63</v>
      </c>
    </row>
    <row r="38" spans="1:4">
      <c r="A38" s="12"/>
      <c r="C38" t="s">
        <v>64</v>
      </c>
    </row>
    <row r="39" spans="1:4">
      <c r="C39" t="s">
        <v>75</v>
      </c>
    </row>
    <row r="40" spans="1:4">
      <c r="A40" s="11" t="s">
        <v>60</v>
      </c>
    </row>
  </sheetData>
  <mergeCells count="2">
    <mergeCell ref="D19:R20"/>
    <mergeCell ref="D22:R22"/>
  </mergeCells>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5F820-8E9A-4CB9-8C3C-2ACE88F9A50B}">
  <dimension ref="A1:E25"/>
  <sheetViews>
    <sheetView workbookViewId="0">
      <selection activeCell="B5" sqref="B5"/>
    </sheetView>
  </sheetViews>
  <sheetFormatPr defaultRowHeight="18"/>
  <cols>
    <col min="3" max="3" width="14.3984375" customWidth="1"/>
  </cols>
  <sheetData>
    <row r="1" spans="1:4">
      <c r="A1" t="s">
        <v>44</v>
      </c>
      <c r="B1" t="s">
        <v>45</v>
      </c>
      <c r="C1" t="s">
        <v>46</v>
      </c>
    </row>
    <row r="2" spans="1:4">
      <c r="A2" t="s">
        <v>52</v>
      </c>
      <c r="B2">
        <v>924512</v>
      </c>
      <c r="C2" t="s">
        <v>47</v>
      </c>
    </row>
    <row r="3" spans="1:4">
      <c r="A3" t="s">
        <v>53</v>
      </c>
      <c r="B3" s="10" t="s">
        <v>48</v>
      </c>
      <c r="C3" t="s">
        <v>47</v>
      </c>
    </row>
    <row r="4" spans="1:4">
      <c r="A4" t="s">
        <v>49</v>
      </c>
      <c r="B4" s="10" t="s">
        <v>48</v>
      </c>
      <c r="C4" t="s">
        <v>46</v>
      </c>
    </row>
    <row r="5" spans="1:4">
      <c r="A5" t="s">
        <v>54</v>
      </c>
      <c r="B5" t="s">
        <v>50</v>
      </c>
      <c r="C5" t="s">
        <v>51</v>
      </c>
    </row>
    <row r="7" spans="1:4">
      <c r="A7" t="s">
        <v>237</v>
      </c>
      <c r="B7" s="10" t="s">
        <v>238</v>
      </c>
      <c r="C7" t="s">
        <v>239</v>
      </c>
    </row>
    <row r="14" spans="1:4">
      <c r="D14">
        <f>120*8%</f>
        <v>9.6</v>
      </c>
    </row>
    <row r="15" spans="1:4">
      <c r="D15">
        <f>120+9.6</f>
        <v>129.6</v>
      </c>
    </row>
    <row r="16" spans="1:4">
      <c r="C16" t="s">
        <v>38</v>
      </c>
      <c r="D16" t="s">
        <v>39</v>
      </c>
    </row>
    <row r="17" spans="3:5">
      <c r="C17" t="s">
        <v>40</v>
      </c>
      <c r="D17">
        <f>130*3</f>
        <v>390</v>
      </c>
    </row>
    <row r="18" spans="3:5">
      <c r="C18" t="s">
        <v>41</v>
      </c>
      <c r="D18">
        <f>390*31</f>
        <v>12090</v>
      </c>
    </row>
    <row r="19" spans="3:5">
      <c r="C19" t="s">
        <v>42</v>
      </c>
      <c r="D19">
        <f>130*2*31</f>
        <v>8060</v>
      </c>
    </row>
    <row r="20" spans="3:5">
      <c r="C20" t="s">
        <v>43</v>
      </c>
      <c r="D20">
        <f>130*31</f>
        <v>4030</v>
      </c>
    </row>
    <row r="24" spans="3:5">
      <c r="D24">
        <v>108</v>
      </c>
      <c r="E24">
        <f>108*30%</f>
        <v>32.4</v>
      </c>
    </row>
    <row r="25" spans="3:5">
      <c r="E25">
        <f>108-32.4</f>
        <v>75.599999999999994</v>
      </c>
    </row>
  </sheetData>
  <phoneticPr fontId="1"/>
  <hyperlinks>
    <hyperlink ref="B3" r:id="rId1" xr:uid="{E4C6A15B-2891-46FF-8587-7A04908221EA}"/>
    <hyperlink ref="B4" r:id="rId2" xr:uid="{E91EC4F9-B59F-438A-8B58-95D9A347BF84}"/>
    <hyperlink ref="B7" r:id="rId3" xr:uid="{EB98D8A7-EA77-481E-BE07-4836E6C142E5}"/>
  </hyperlinks>
  <pageMargins left="0.7" right="0.7" top="0.75" bottom="0.75" header="0.3" footer="0.3"/>
  <pageSetup paperSize="9" orientation="portrait" horizontalDpi="4294967293" verticalDpi="0"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BF7B8-B0D4-44FE-A7D1-5C86649C6E4C}">
  <sheetPr codeName="Sheet1"/>
  <dimension ref="A1:I85"/>
  <sheetViews>
    <sheetView topLeftCell="A71" workbookViewId="0">
      <selection activeCell="I67" sqref="I67"/>
    </sheetView>
  </sheetViews>
  <sheetFormatPr defaultRowHeight="18"/>
  <cols>
    <col min="1" max="1" width="34.8984375" customWidth="1"/>
    <col min="2" max="10" width="12.3984375" customWidth="1"/>
  </cols>
  <sheetData>
    <row r="1" spans="1:9">
      <c r="A1" s="17" t="s">
        <v>76</v>
      </c>
      <c r="B1" s="18" t="s">
        <v>85</v>
      </c>
      <c r="C1" s="18" t="s">
        <v>86</v>
      </c>
      <c r="D1" s="18" t="s">
        <v>87</v>
      </c>
      <c r="E1" s="18" t="s">
        <v>88</v>
      </c>
      <c r="F1" s="18" t="s">
        <v>89</v>
      </c>
      <c r="G1" s="18" t="s">
        <v>90</v>
      </c>
      <c r="H1" s="18" t="s">
        <v>91</v>
      </c>
      <c r="I1" s="19" t="s">
        <v>92</v>
      </c>
    </row>
    <row r="2" spans="1:9">
      <c r="A2" s="20" t="s">
        <v>77</v>
      </c>
      <c r="B2" s="15" t="s">
        <v>81</v>
      </c>
      <c r="C2" s="15" t="s">
        <v>82</v>
      </c>
      <c r="D2" s="15" t="s">
        <v>83</v>
      </c>
      <c r="E2" s="15" t="s">
        <v>83</v>
      </c>
      <c r="F2" s="15" t="s">
        <v>83</v>
      </c>
      <c r="G2" s="15" t="s">
        <v>83</v>
      </c>
      <c r="H2" s="15" t="s">
        <v>84</v>
      </c>
      <c r="I2" s="21" t="s">
        <v>83</v>
      </c>
    </row>
    <row r="3" spans="1:9">
      <c r="A3" s="22" t="s">
        <v>78</v>
      </c>
      <c r="B3" s="14">
        <v>34</v>
      </c>
      <c r="C3" s="14">
        <v>2.9</v>
      </c>
      <c r="D3" s="14">
        <v>1</v>
      </c>
      <c r="E3" s="14">
        <v>50</v>
      </c>
      <c r="F3" s="14">
        <v>24</v>
      </c>
      <c r="G3" s="14">
        <v>19</v>
      </c>
      <c r="H3" s="14">
        <v>49</v>
      </c>
      <c r="I3" s="23">
        <v>1</v>
      </c>
    </row>
    <row r="4" spans="1:9">
      <c r="A4" s="22" t="s">
        <v>79</v>
      </c>
      <c r="B4" s="14">
        <v>12</v>
      </c>
      <c r="C4" s="14">
        <v>0.6</v>
      </c>
      <c r="D4" s="14">
        <v>2</v>
      </c>
      <c r="E4" s="14">
        <v>200</v>
      </c>
      <c r="F4" s="14">
        <v>19</v>
      </c>
      <c r="G4" s="14">
        <v>8</v>
      </c>
      <c r="H4" s="14">
        <v>29</v>
      </c>
      <c r="I4" s="23">
        <v>5</v>
      </c>
    </row>
    <row r="5" spans="1:9" ht="18.600000000000001" thickBot="1">
      <c r="A5" s="24" t="s">
        <v>80</v>
      </c>
      <c r="B5" s="25">
        <v>23</v>
      </c>
      <c r="C5" s="25">
        <v>1.3</v>
      </c>
      <c r="D5" s="25">
        <v>5</v>
      </c>
      <c r="E5" s="25">
        <v>200</v>
      </c>
      <c r="F5" s="25">
        <v>43</v>
      </c>
      <c r="G5" s="25">
        <v>14</v>
      </c>
      <c r="H5" s="25">
        <v>78</v>
      </c>
      <c r="I5" s="26">
        <v>41</v>
      </c>
    </row>
    <row r="6" spans="1:9">
      <c r="E6" t="s">
        <v>93</v>
      </c>
    </row>
    <row r="9" spans="1:9">
      <c r="E9" s="16"/>
    </row>
    <row r="10" spans="1:9">
      <c r="B10" t="s">
        <v>94</v>
      </c>
    </row>
    <row r="12" spans="1:9">
      <c r="B12" t="s">
        <v>95</v>
      </c>
      <c r="C12" t="s">
        <v>96</v>
      </c>
    </row>
    <row r="13" spans="1:9">
      <c r="B13">
        <v>0</v>
      </c>
      <c r="C13">
        <v>14.4</v>
      </c>
    </row>
    <row r="14" spans="1:9">
      <c r="B14">
        <v>5</v>
      </c>
      <c r="C14">
        <v>71.599999999999994</v>
      </c>
    </row>
    <row r="15" spans="1:9">
      <c r="B15">
        <v>10</v>
      </c>
      <c r="C15">
        <v>136.80000000000001</v>
      </c>
    </row>
    <row r="16" spans="1:9">
      <c r="B16">
        <v>15</v>
      </c>
      <c r="C16">
        <v>171.8</v>
      </c>
    </row>
    <row r="17" spans="2:3">
      <c r="B17">
        <v>20</v>
      </c>
      <c r="C17">
        <v>177.6</v>
      </c>
    </row>
    <row r="18" spans="2:3">
      <c r="B18">
        <v>25</v>
      </c>
      <c r="C18">
        <v>187.2</v>
      </c>
    </row>
    <row r="19" spans="2:3">
      <c r="B19">
        <v>30</v>
      </c>
      <c r="C19">
        <v>191.7</v>
      </c>
    </row>
    <row r="20" spans="2:3">
      <c r="B20">
        <v>35</v>
      </c>
      <c r="C20">
        <v>175</v>
      </c>
    </row>
    <row r="21" spans="2:3">
      <c r="B21">
        <v>40</v>
      </c>
      <c r="C21">
        <v>175</v>
      </c>
    </row>
    <row r="22" spans="2:3">
      <c r="B22">
        <v>45</v>
      </c>
      <c r="C22">
        <v>175</v>
      </c>
    </row>
    <row r="23" spans="2:3">
      <c r="B23">
        <v>50</v>
      </c>
      <c r="C23">
        <v>175</v>
      </c>
    </row>
    <row r="26" spans="2:3">
      <c r="B26" t="s">
        <v>97</v>
      </c>
    </row>
    <row r="28" spans="2:3">
      <c r="B28" t="s">
        <v>95</v>
      </c>
      <c r="C28" t="s">
        <v>96</v>
      </c>
    </row>
    <row r="29" spans="2:3">
      <c r="B29">
        <v>0</v>
      </c>
      <c r="C29">
        <v>18.3</v>
      </c>
    </row>
    <row r="30" spans="2:3">
      <c r="B30">
        <v>5</v>
      </c>
      <c r="C30">
        <v>58.3</v>
      </c>
    </row>
    <row r="31" spans="2:3">
      <c r="B31">
        <v>10</v>
      </c>
      <c r="C31">
        <v>130.5</v>
      </c>
    </row>
    <row r="32" spans="2:3">
      <c r="B32">
        <v>15</v>
      </c>
      <c r="C32">
        <v>177.5</v>
      </c>
    </row>
    <row r="33" spans="2:3">
      <c r="B33">
        <v>20</v>
      </c>
      <c r="C33">
        <v>171.6</v>
      </c>
    </row>
    <row r="34" spans="2:3">
      <c r="B34">
        <v>25</v>
      </c>
      <c r="C34">
        <v>182.7</v>
      </c>
    </row>
    <row r="35" spans="2:3">
      <c r="B35">
        <v>30</v>
      </c>
      <c r="C35">
        <v>214.4</v>
      </c>
    </row>
    <row r="36" spans="2:3">
      <c r="B36">
        <v>35</v>
      </c>
      <c r="C36">
        <v>184.2</v>
      </c>
    </row>
    <row r="37" spans="2:3">
      <c r="B37">
        <v>40</v>
      </c>
      <c r="C37">
        <v>196.3</v>
      </c>
    </row>
    <row r="38" spans="2:3">
      <c r="B38">
        <v>45</v>
      </c>
      <c r="C38">
        <v>199.1</v>
      </c>
    </row>
    <row r="39" spans="2:3">
      <c r="B39">
        <v>50</v>
      </c>
      <c r="C39">
        <v>199.1</v>
      </c>
    </row>
    <row r="42" spans="2:3">
      <c r="B42" t="s">
        <v>98</v>
      </c>
    </row>
    <row r="44" spans="2:3">
      <c r="B44" t="s">
        <v>95</v>
      </c>
      <c r="C44" t="s">
        <v>96</v>
      </c>
    </row>
    <row r="45" spans="2:3">
      <c r="B45">
        <v>0</v>
      </c>
      <c r="C45">
        <v>14.9</v>
      </c>
    </row>
    <row r="46" spans="2:3">
      <c r="B46">
        <v>5</v>
      </c>
      <c r="C46">
        <v>96.8</v>
      </c>
    </row>
    <row r="47" spans="2:3">
      <c r="B47">
        <v>10</v>
      </c>
      <c r="C47">
        <v>111</v>
      </c>
    </row>
    <row r="48" spans="2:3">
      <c r="B48">
        <v>15</v>
      </c>
      <c r="C48">
        <v>111</v>
      </c>
    </row>
    <row r="49" spans="2:3">
      <c r="B49">
        <v>20</v>
      </c>
      <c r="C49">
        <v>136</v>
      </c>
    </row>
    <row r="50" spans="2:3">
      <c r="B50">
        <v>25</v>
      </c>
      <c r="C50">
        <v>120</v>
      </c>
    </row>
    <row r="51" spans="2:3">
      <c r="B51">
        <v>30</v>
      </c>
      <c r="C51">
        <v>108</v>
      </c>
    </row>
    <row r="52" spans="2:3">
      <c r="B52">
        <v>35</v>
      </c>
      <c r="C52">
        <v>120</v>
      </c>
    </row>
    <row r="53" spans="2:3">
      <c r="B53">
        <v>40</v>
      </c>
      <c r="C53">
        <v>127</v>
      </c>
    </row>
    <row r="54" spans="2:3">
      <c r="B54">
        <v>45</v>
      </c>
      <c r="C54">
        <v>131</v>
      </c>
    </row>
    <row r="55" spans="2:3">
      <c r="B55">
        <v>50</v>
      </c>
      <c r="C55">
        <v>134</v>
      </c>
    </row>
    <row r="58" spans="2:3">
      <c r="B58" t="s">
        <v>100</v>
      </c>
    </row>
    <row r="60" spans="2:3">
      <c r="B60" t="s">
        <v>95</v>
      </c>
      <c r="C60" t="s">
        <v>96</v>
      </c>
    </row>
    <row r="61" spans="2:3">
      <c r="B61">
        <v>0</v>
      </c>
      <c r="C61">
        <v>14</v>
      </c>
    </row>
    <row r="62" spans="2:3">
      <c r="B62">
        <v>5</v>
      </c>
      <c r="C62">
        <v>42</v>
      </c>
    </row>
    <row r="63" spans="2:3">
      <c r="B63">
        <v>10</v>
      </c>
      <c r="C63">
        <v>112.1</v>
      </c>
    </row>
    <row r="64" spans="2:3">
      <c r="B64">
        <v>15</v>
      </c>
      <c r="C64">
        <v>161</v>
      </c>
    </row>
    <row r="65" spans="2:3">
      <c r="B65">
        <v>20</v>
      </c>
      <c r="C65">
        <v>147.5</v>
      </c>
    </row>
    <row r="66" spans="2:3">
      <c r="B66">
        <v>25</v>
      </c>
      <c r="C66">
        <v>165.1</v>
      </c>
    </row>
    <row r="67" spans="2:3">
      <c r="B67">
        <v>30</v>
      </c>
      <c r="C67">
        <v>167.4</v>
      </c>
    </row>
    <row r="68" spans="2:3">
      <c r="B68">
        <v>35</v>
      </c>
      <c r="C68">
        <v>146.6</v>
      </c>
    </row>
    <row r="69" spans="2:3">
      <c r="B69">
        <v>40</v>
      </c>
      <c r="C69">
        <v>144</v>
      </c>
    </row>
    <row r="70" spans="2:3">
      <c r="B70">
        <v>45</v>
      </c>
      <c r="C70">
        <v>150.80000000000001</v>
      </c>
    </row>
    <row r="71" spans="2:3">
      <c r="B71">
        <v>50</v>
      </c>
      <c r="C71">
        <v>160</v>
      </c>
    </row>
    <row r="74" spans="2:3">
      <c r="B74" t="s">
        <v>99</v>
      </c>
    </row>
    <row r="76" spans="2:3">
      <c r="B76" t="s">
        <v>95</v>
      </c>
      <c r="C76" t="s">
        <v>96</v>
      </c>
    </row>
    <row r="77" spans="2:3">
      <c r="B77">
        <v>0</v>
      </c>
      <c r="C77">
        <v>18.100000000000001</v>
      </c>
    </row>
    <row r="78" spans="2:3">
      <c r="B78">
        <v>5</v>
      </c>
      <c r="C78">
        <v>42.9</v>
      </c>
    </row>
    <row r="79" spans="2:3">
      <c r="B79">
        <v>8</v>
      </c>
      <c r="C79">
        <v>73.400000000000006</v>
      </c>
    </row>
    <row r="80" spans="2:3">
      <c r="B80">
        <v>10</v>
      </c>
      <c r="C80">
        <v>70</v>
      </c>
    </row>
    <row r="81" spans="2:3">
      <c r="B81">
        <v>12</v>
      </c>
      <c r="C81">
        <v>84.5</v>
      </c>
    </row>
    <row r="82" spans="2:3">
      <c r="B82">
        <v>18</v>
      </c>
      <c r="C82">
        <v>141</v>
      </c>
    </row>
    <row r="83" spans="2:3">
      <c r="B83">
        <v>21</v>
      </c>
      <c r="C83">
        <v>154</v>
      </c>
    </row>
    <row r="84" spans="2:3">
      <c r="B84">
        <v>22</v>
      </c>
      <c r="C84">
        <v>165</v>
      </c>
    </row>
    <row r="85" spans="2:3">
      <c r="B85">
        <v>24</v>
      </c>
      <c r="C85">
        <v>168</v>
      </c>
    </row>
  </sheetData>
  <phoneticPr fontId="1"/>
  <pageMargins left="0.7" right="0.7" top="0.75" bottom="0.75" header="0.3" footer="0.3"/>
  <pageSetup paperSize="9" orientation="portrait" horizontalDpi="4294967293" verticalDpi="0" r:id="rId1"/>
  <drawing r:id="rId2"/>
  <legacyDrawing r:id="rId3"/>
  <controls>
    <mc:AlternateContent xmlns:mc="http://schemas.openxmlformats.org/markup-compatibility/2006">
      <mc:Choice Requires="x14">
        <control shapeId="4097" r:id="rId4" name="コントロール 1">
          <controlPr defaultSize="0" r:id="rId5">
            <anchor moveWithCells="1">
              <from>
                <xdr:col>9</xdr:col>
                <xdr:colOff>0</xdr:colOff>
                <xdr:row>0</xdr:row>
                <xdr:rowOff>0</xdr:rowOff>
              </from>
              <to>
                <xdr:col>9</xdr:col>
                <xdr:colOff>670560</xdr:colOff>
                <xdr:row>1</xdr:row>
                <xdr:rowOff>0</xdr:rowOff>
              </to>
            </anchor>
          </controlPr>
        </control>
      </mc:Choice>
      <mc:Fallback>
        <control shapeId="4097" r:id="rId4" name="コントロール 1"/>
      </mc:Fallback>
    </mc:AlternateContent>
    <mc:AlternateContent xmlns:mc="http://schemas.openxmlformats.org/markup-compatibility/2006">
      <mc:Choice Requires="x14">
        <control shapeId="4098" r:id="rId6" name="コントロール 2">
          <controlPr defaultSize="0" r:id="rId7">
            <anchor moveWithCells="1">
              <from>
                <xdr:col>9</xdr:col>
                <xdr:colOff>0</xdr:colOff>
                <xdr:row>0</xdr:row>
                <xdr:rowOff>0</xdr:rowOff>
              </from>
              <to>
                <xdr:col>9</xdr:col>
                <xdr:colOff>228600</xdr:colOff>
                <xdr:row>1</xdr:row>
                <xdr:rowOff>22860</xdr:rowOff>
              </to>
            </anchor>
          </controlPr>
        </control>
      </mc:Choice>
      <mc:Fallback>
        <control shapeId="4098" r:id="rId6" name="コントロール 2"/>
      </mc:Fallback>
    </mc:AlternateContent>
    <mc:AlternateContent xmlns:mc="http://schemas.openxmlformats.org/markup-compatibility/2006">
      <mc:Choice Requires="x14">
        <control shapeId="4099" r:id="rId8" name="コントロール 3">
          <controlPr defaultSize="0" r:id="rId9">
            <anchor moveWithCells="1">
              <from>
                <xdr:col>9</xdr:col>
                <xdr:colOff>0</xdr:colOff>
                <xdr:row>0</xdr:row>
                <xdr:rowOff>0</xdr:rowOff>
              </from>
              <to>
                <xdr:col>9</xdr:col>
                <xdr:colOff>670560</xdr:colOff>
                <xdr:row>1</xdr:row>
                <xdr:rowOff>0</xdr:rowOff>
              </to>
            </anchor>
          </controlPr>
        </control>
      </mc:Choice>
      <mc:Fallback>
        <control shapeId="4099" r:id="rId8" name="コントロール 3"/>
      </mc:Fallback>
    </mc:AlternateContent>
    <mc:AlternateContent xmlns:mc="http://schemas.openxmlformats.org/markup-compatibility/2006">
      <mc:Choice Requires="x14">
        <control shapeId="4100" r:id="rId10" name="コントロール 4">
          <controlPr defaultSize="0" r:id="rId7">
            <anchor moveWithCells="1">
              <from>
                <xdr:col>9</xdr:col>
                <xdr:colOff>0</xdr:colOff>
                <xdr:row>0</xdr:row>
                <xdr:rowOff>0</xdr:rowOff>
              </from>
              <to>
                <xdr:col>9</xdr:col>
                <xdr:colOff>228600</xdr:colOff>
                <xdr:row>1</xdr:row>
                <xdr:rowOff>22860</xdr:rowOff>
              </to>
            </anchor>
          </controlPr>
        </control>
      </mc:Choice>
      <mc:Fallback>
        <control shapeId="4100" r:id="rId10" name="コントロール 4"/>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7D6E4-722A-4CCE-A63B-AF2D1B7CF04F}">
  <sheetPr>
    <pageSetUpPr fitToPage="1"/>
  </sheetPr>
  <dimension ref="A1:Y127"/>
  <sheetViews>
    <sheetView topLeftCell="A88" zoomScale="70" zoomScaleNormal="70" workbookViewId="0">
      <selection activeCell="I117" sqref="I117"/>
    </sheetView>
  </sheetViews>
  <sheetFormatPr defaultRowHeight="18"/>
  <sheetData>
    <row r="1" spans="1:25" ht="28.8" customHeight="1">
      <c r="A1" s="85" t="s">
        <v>149</v>
      </c>
      <c r="B1" s="86"/>
      <c r="C1" s="86"/>
      <c r="D1" s="86"/>
    </row>
    <row r="2" spans="1:25">
      <c r="A2" s="13"/>
    </row>
    <row r="3" spans="1:25">
      <c r="A3" s="61" t="s">
        <v>150</v>
      </c>
    </row>
    <row r="4" spans="1:25">
      <c r="A4" s="62" t="s">
        <v>151</v>
      </c>
    </row>
    <row r="6" spans="1:25" ht="19.8">
      <c r="A6" s="63" t="s">
        <v>152</v>
      </c>
    </row>
    <row r="7" spans="1:25">
      <c r="A7" s="81" t="s">
        <v>233</v>
      </c>
      <c r="B7" s="81"/>
      <c r="C7" s="81"/>
      <c r="D7" s="81"/>
      <c r="E7" s="81"/>
      <c r="F7" s="81"/>
      <c r="G7" s="81"/>
      <c r="H7" s="81"/>
      <c r="I7" s="81"/>
      <c r="J7" s="81"/>
      <c r="K7" s="81"/>
      <c r="L7" s="81"/>
      <c r="M7" s="81"/>
      <c r="N7" s="81"/>
      <c r="O7" s="81"/>
      <c r="P7" s="81"/>
      <c r="Q7" s="81"/>
      <c r="R7" s="81"/>
      <c r="S7" s="81"/>
      <c r="T7" s="81"/>
    </row>
    <row r="8" spans="1:25">
      <c r="A8" s="81"/>
      <c r="B8" s="81"/>
      <c r="C8" s="81"/>
      <c r="D8" s="81"/>
      <c r="E8" s="81"/>
      <c r="F8" s="81"/>
      <c r="G8" s="81"/>
      <c r="H8" s="81"/>
      <c r="I8" s="81"/>
      <c r="J8" s="81"/>
      <c r="K8" s="81"/>
      <c r="L8" s="81"/>
      <c r="M8" s="81"/>
      <c r="N8" s="81"/>
      <c r="O8" s="81"/>
      <c r="P8" s="81"/>
      <c r="Q8" s="81"/>
      <c r="R8" s="81"/>
      <c r="S8" s="81"/>
      <c r="T8" s="81"/>
    </row>
    <row r="9" spans="1:25">
      <c r="A9" t="s">
        <v>232</v>
      </c>
    </row>
    <row r="11" spans="1:25" ht="19.8">
      <c r="A11" s="63" t="s">
        <v>153</v>
      </c>
    </row>
    <row r="12" spans="1:25" ht="39.6" customHeight="1">
      <c r="A12" s="81" t="s">
        <v>154</v>
      </c>
      <c r="B12" s="81"/>
      <c r="C12" s="81"/>
      <c r="D12" s="81"/>
      <c r="E12" s="81"/>
      <c r="F12" s="81"/>
      <c r="G12" s="81"/>
      <c r="H12" s="81"/>
      <c r="I12" s="81"/>
      <c r="J12" s="81"/>
      <c r="K12" s="81"/>
      <c r="L12" s="81"/>
      <c r="M12" s="81"/>
      <c r="N12" s="81"/>
      <c r="O12" s="81"/>
      <c r="P12" s="81"/>
      <c r="Q12" s="81"/>
      <c r="R12" s="81"/>
      <c r="S12" s="81"/>
      <c r="T12" s="60"/>
      <c r="U12" s="60"/>
      <c r="V12" s="60"/>
      <c r="W12" s="60"/>
      <c r="X12" s="60"/>
      <c r="Y12" s="60"/>
    </row>
    <row r="13" spans="1:25">
      <c r="A13" s="60"/>
      <c r="B13" s="60"/>
      <c r="C13" s="60"/>
      <c r="D13" s="60"/>
      <c r="E13" s="60"/>
      <c r="F13" s="60"/>
      <c r="G13" s="60"/>
      <c r="H13" s="60"/>
      <c r="I13" s="60"/>
      <c r="J13" s="60"/>
      <c r="K13" s="60"/>
      <c r="L13" s="60"/>
      <c r="M13" s="60"/>
      <c r="N13" s="60"/>
      <c r="O13" s="60"/>
      <c r="P13" s="60"/>
      <c r="Q13" s="60"/>
      <c r="R13" s="60"/>
      <c r="S13" s="60"/>
      <c r="T13" s="60"/>
      <c r="U13" s="60"/>
      <c r="V13" s="60"/>
      <c r="W13" s="60"/>
      <c r="X13" s="60"/>
      <c r="Y13" s="60"/>
    </row>
    <row r="15" spans="1:25">
      <c r="A15" s="83"/>
      <c r="B15" s="64"/>
      <c r="C15" s="64"/>
      <c r="D15" s="64"/>
      <c r="E15" s="64"/>
      <c r="F15" s="64"/>
    </row>
    <row r="16" spans="1:25">
      <c r="A16" s="83"/>
      <c r="B16" s="64"/>
      <c r="C16" s="64"/>
      <c r="D16" s="64"/>
      <c r="E16" s="64"/>
      <c r="F16" s="64"/>
    </row>
    <row r="17" spans="1:21">
      <c r="A17" s="83"/>
      <c r="B17" s="64"/>
      <c r="C17" s="64"/>
      <c r="D17" s="64"/>
      <c r="E17" s="64"/>
      <c r="F17" s="64"/>
    </row>
    <row r="18" spans="1:21">
      <c r="A18" s="83"/>
      <c r="B18" s="64"/>
      <c r="C18" s="64"/>
      <c r="D18" s="64"/>
      <c r="E18" s="64"/>
      <c r="F18" s="64"/>
    </row>
    <row r="19" spans="1:21">
      <c r="A19" s="83"/>
      <c r="B19" s="64"/>
      <c r="C19" s="64"/>
      <c r="D19" s="64"/>
      <c r="E19" s="64"/>
      <c r="F19" s="64"/>
    </row>
    <row r="20" spans="1:21" ht="36">
      <c r="A20" s="83"/>
      <c r="B20" s="64" t="s">
        <v>155</v>
      </c>
      <c r="C20" s="84" t="s">
        <v>156</v>
      </c>
      <c r="D20" s="84"/>
      <c r="E20" s="84"/>
      <c r="F20" s="84"/>
    </row>
    <row r="22" spans="1:21">
      <c r="A22" t="s">
        <v>157</v>
      </c>
    </row>
    <row r="23" spans="1:21">
      <c r="A23" t="s">
        <v>158</v>
      </c>
    </row>
    <row r="24" spans="1:21">
      <c r="A24" t="s">
        <v>159</v>
      </c>
    </row>
    <row r="25" spans="1:21">
      <c r="A25" t="s">
        <v>160</v>
      </c>
    </row>
    <row r="26" spans="1:21">
      <c r="A26" t="s">
        <v>161</v>
      </c>
    </row>
    <row r="27" spans="1:21">
      <c r="A27" t="s">
        <v>162</v>
      </c>
    </row>
    <row r="28" spans="1:21">
      <c r="A28" t="s">
        <v>163</v>
      </c>
    </row>
    <row r="29" spans="1:21">
      <c r="A29" s="65"/>
    </row>
    <row r="30" spans="1:21">
      <c r="A30" s="64"/>
      <c r="B30" s="66"/>
      <c r="C30" s="64"/>
      <c r="D30" s="66"/>
      <c r="E30" s="64"/>
    </row>
    <row r="31" spans="1:21" s="72" customFormat="1" ht="75.599999999999994" customHeight="1">
      <c r="A31" s="82" t="s">
        <v>164</v>
      </c>
      <c r="B31" s="82"/>
      <c r="C31" s="82"/>
      <c r="D31" s="82"/>
      <c r="F31" s="82" t="s">
        <v>165</v>
      </c>
      <c r="G31" s="82"/>
      <c r="H31" s="82"/>
      <c r="J31" s="82" t="s">
        <v>166</v>
      </c>
      <c r="K31" s="82"/>
      <c r="L31" s="82"/>
    </row>
    <row r="32" spans="1:21">
      <c r="A32" s="81" t="s">
        <v>234</v>
      </c>
      <c r="B32" s="81"/>
      <c r="C32" s="81"/>
      <c r="D32" s="81"/>
      <c r="E32" s="81"/>
      <c r="F32" s="81"/>
      <c r="G32" s="81"/>
      <c r="H32" s="81"/>
      <c r="I32" s="81"/>
      <c r="J32" s="81"/>
      <c r="K32" s="81"/>
      <c r="L32" s="81"/>
      <c r="M32" s="81"/>
      <c r="N32" s="81"/>
      <c r="O32" s="81"/>
      <c r="P32" s="81"/>
      <c r="Q32" s="81"/>
      <c r="R32" s="81"/>
      <c r="S32" s="81"/>
      <c r="T32" s="81"/>
      <c r="U32" s="81"/>
    </row>
    <row r="33" spans="1:21">
      <c r="A33" s="81"/>
      <c r="B33" s="81"/>
      <c r="C33" s="81"/>
      <c r="D33" s="81"/>
      <c r="E33" s="81"/>
      <c r="F33" s="81"/>
      <c r="G33" s="81"/>
      <c r="H33" s="81"/>
      <c r="I33" s="81"/>
      <c r="J33" s="81"/>
      <c r="K33" s="81"/>
      <c r="L33" s="81"/>
      <c r="M33" s="81"/>
      <c r="N33" s="81"/>
      <c r="O33" s="81"/>
      <c r="P33" s="81"/>
      <c r="Q33" s="81"/>
      <c r="R33" s="81"/>
      <c r="S33" s="81"/>
      <c r="T33" s="81"/>
      <c r="U33" s="81"/>
    </row>
    <row r="34" spans="1:21">
      <c r="A34" s="81"/>
      <c r="B34" s="81"/>
      <c r="C34" s="81"/>
      <c r="D34" s="81"/>
      <c r="E34" s="81"/>
      <c r="F34" s="81"/>
      <c r="G34" s="81"/>
      <c r="H34" s="81"/>
      <c r="I34" s="81"/>
      <c r="J34" s="81"/>
      <c r="K34" s="81"/>
      <c r="L34" s="81"/>
      <c r="M34" s="81"/>
      <c r="N34" s="81"/>
      <c r="O34" s="81"/>
      <c r="P34" s="81"/>
      <c r="Q34" s="81"/>
      <c r="R34" s="81"/>
      <c r="S34" s="81"/>
      <c r="T34" s="81"/>
      <c r="U34" s="81"/>
    </row>
    <row r="35" spans="1:21" ht="19.8">
      <c r="A35" s="63" t="s">
        <v>167</v>
      </c>
    </row>
    <row r="36" spans="1:21">
      <c r="A36" s="81" t="s">
        <v>235</v>
      </c>
      <c r="B36" s="81"/>
      <c r="C36" s="81"/>
      <c r="D36" s="81"/>
      <c r="E36" s="81"/>
      <c r="F36" s="81"/>
      <c r="G36" s="81"/>
      <c r="H36" s="81"/>
      <c r="I36" s="81"/>
      <c r="J36" s="81"/>
      <c r="K36" s="81"/>
      <c r="L36" s="81"/>
      <c r="M36" s="81"/>
      <c r="N36" s="81"/>
      <c r="O36" s="81"/>
      <c r="P36" s="81"/>
      <c r="Q36" s="81"/>
      <c r="R36" s="81"/>
      <c r="S36" s="81"/>
      <c r="T36" s="81"/>
      <c r="U36" s="81"/>
    </row>
    <row r="37" spans="1:21">
      <c r="A37" s="81"/>
      <c r="B37" s="81"/>
      <c r="C37" s="81"/>
      <c r="D37" s="81"/>
      <c r="E37" s="81"/>
      <c r="F37" s="81"/>
      <c r="G37" s="81"/>
      <c r="H37" s="81"/>
      <c r="I37" s="81"/>
      <c r="J37" s="81"/>
      <c r="K37" s="81"/>
      <c r="L37" s="81"/>
      <c r="M37" s="81"/>
      <c r="N37" s="81"/>
      <c r="O37" s="81"/>
      <c r="P37" s="81"/>
      <c r="Q37" s="81"/>
      <c r="R37" s="81"/>
      <c r="S37" s="81"/>
      <c r="T37" s="81"/>
      <c r="U37" s="81"/>
    </row>
    <row r="38" spans="1:21" ht="19.8">
      <c r="A38" t="s">
        <v>168</v>
      </c>
    </row>
    <row r="40" spans="1:21">
      <c r="A40" t="s">
        <v>169</v>
      </c>
    </row>
    <row r="49" spans="1:21">
      <c r="A49" s="87" t="s">
        <v>236</v>
      </c>
      <c r="B49" s="87"/>
      <c r="C49" s="87"/>
      <c r="D49" s="87"/>
      <c r="E49" s="87"/>
      <c r="F49" s="87"/>
      <c r="G49" s="87"/>
      <c r="H49" s="87"/>
      <c r="I49" s="87"/>
      <c r="J49" s="87"/>
      <c r="K49" s="87"/>
      <c r="L49" s="87"/>
      <c r="M49" s="87"/>
      <c r="N49" s="87"/>
      <c r="O49" s="87"/>
      <c r="P49" s="87"/>
      <c r="Q49" s="87"/>
      <c r="R49" s="87"/>
      <c r="S49" s="87"/>
      <c r="T49" s="87"/>
    </row>
    <row r="50" spans="1:21">
      <c r="A50" s="87"/>
      <c r="B50" s="87"/>
      <c r="C50" s="87"/>
      <c r="D50" s="87"/>
      <c r="E50" s="87"/>
      <c r="F50" s="87"/>
      <c r="G50" s="87"/>
      <c r="H50" s="87"/>
      <c r="I50" s="87"/>
      <c r="J50" s="87"/>
      <c r="K50" s="87"/>
      <c r="L50" s="87"/>
      <c r="M50" s="87"/>
      <c r="N50" s="87"/>
      <c r="O50" s="87"/>
      <c r="P50" s="87"/>
      <c r="Q50" s="87"/>
      <c r="R50" s="87"/>
      <c r="S50" s="87"/>
      <c r="T50" s="87"/>
    </row>
    <row r="51" spans="1:21" ht="19.8">
      <c r="A51" s="63" t="s">
        <v>170</v>
      </c>
    </row>
    <row r="52" spans="1:21">
      <c r="A52" t="s">
        <v>171</v>
      </c>
    </row>
    <row r="53" spans="1:21">
      <c r="A53" t="s">
        <v>172</v>
      </c>
    </row>
    <row r="54" spans="1:21">
      <c r="A54" s="81" t="s">
        <v>173</v>
      </c>
      <c r="B54" s="81"/>
      <c r="C54" s="81"/>
      <c r="D54" s="81"/>
      <c r="E54" s="81"/>
      <c r="F54" s="81"/>
      <c r="G54" s="81"/>
      <c r="H54" s="81"/>
      <c r="I54" s="81"/>
      <c r="J54" s="81"/>
      <c r="K54" s="81"/>
      <c r="L54" s="81"/>
      <c r="M54" s="81"/>
      <c r="N54" s="81"/>
      <c r="O54" s="81"/>
      <c r="P54" s="81"/>
      <c r="Q54" s="81"/>
      <c r="R54" s="81"/>
      <c r="S54" s="81"/>
      <c r="T54" s="81"/>
    </row>
    <row r="55" spans="1:21">
      <c r="A55" s="81"/>
      <c r="B55" s="81"/>
      <c r="C55" s="81"/>
      <c r="D55" s="81"/>
      <c r="E55" s="81"/>
      <c r="F55" s="81"/>
      <c r="G55" s="81"/>
      <c r="H55" s="81"/>
      <c r="I55" s="81"/>
      <c r="J55" s="81"/>
      <c r="K55" s="81"/>
      <c r="L55" s="81"/>
      <c r="M55" s="81"/>
      <c r="N55" s="81"/>
      <c r="O55" s="81"/>
      <c r="P55" s="81"/>
      <c r="Q55" s="81"/>
      <c r="R55" s="81"/>
      <c r="S55" s="81"/>
      <c r="T55" s="81"/>
    </row>
    <row r="56" spans="1:21">
      <c r="A56" s="65"/>
    </row>
    <row r="57" spans="1:21">
      <c r="A57" s="64"/>
      <c r="B57" s="66"/>
      <c r="C57" s="64"/>
      <c r="D57" s="66"/>
      <c r="E57" s="64"/>
    </row>
    <row r="58" spans="1:21" s="72" customFormat="1" ht="138" customHeight="1">
      <c r="A58" s="82" t="s">
        <v>174</v>
      </c>
      <c r="B58" s="82"/>
      <c r="C58" s="82"/>
      <c r="D58" s="82"/>
      <c r="F58" s="82" t="s">
        <v>175</v>
      </c>
      <c r="G58" s="82"/>
      <c r="H58" s="82"/>
      <c r="J58" s="82" t="s">
        <v>176</v>
      </c>
      <c r="K58" s="82"/>
      <c r="L58" s="82"/>
      <c r="M58" s="82"/>
    </row>
    <row r="60" spans="1:21">
      <c r="A60" s="81" t="s">
        <v>177</v>
      </c>
      <c r="B60" s="81"/>
      <c r="C60" s="81"/>
      <c r="D60" s="81"/>
      <c r="E60" s="81"/>
      <c r="F60" s="81"/>
      <c r="G60" s="81"/>
      <c r="H60" s="81"/>
      <c r="I60" s="81"/>
      <c r="J60" s="81"/>
      <c r="K60" s="81"/>
      <c r="L60" s="81"/>
      <c r="M60" s="81"/>
      <c r="N60" s="81"/>
      <c r="O60" s="81"/>
      <c r="P60" s="81"/>
      <c r="Q60" s="81"/>
      <c r="R60" s="81"/>
      <c r="S60" s="81"/>
      <c r="T60" s="81"/>
    </row>
    <row r="61" spans="1:21" ht="63.6" customHeight="1">
      <c r="A61" s="81"/>
      <c r="B61" s="81"/>
      <c r="C61" s="81"/>
      <c r="D61" s="81"/>
      <c r="E61" s="81"/>
      <c r="F61" s="81"/>
      <c r="G61" s="81"/>
      <c r="H61" s="81"/>
      <c r="I61" s="81"/>
      <c r="J61" s="81"/>
      <c r="K61" s="81"/>
      <c r="L61" s="81"/>
      <c r="M61" s="81"/>
      <c r="N61" s="81"/>
      <c r="O61" s="81"/>
      <c r="P61" s="81"/>
      <c r="Q61" s="81"/>
      <c r="R61" s="81"/>
      <c r="S61" s="81"/>
      <c r="T61" s="81"/>
    </row>
    <row r="62" spans="1:21">
      <c r="A62" s="81" t="s">
        <v>178</v>
      </c>
      <c r="B62" s="81"/>
      <c r="C62" s="81"/>
      <c r="D62" s="81"/>
      <c r="E62" s="81"/>
      <c r="F62" s="81"/>
      <c r="G62" s="81"/>
      <c r="H62" s="81"/>
      <c r="I62" s="81"/>
      <c r="J62" s="81"/>
      <c r="K62" s="81"/>
      <c r="L62" s="81"/>
      <c r="M62" s="81"/>
      <c r="N62" s="81"/>
      <c r="O62" s="81"/>
      <c r="P62" s="81"/>
      <c r="Q62" s="81"/>
      <c r="R62" s="81"/>
      <c r="S62" s="81"/>
      <c r="T62" s="81"/>
      <c r="U62" s="81"/>
    </row>
    <row r="63" spans="1:21">
      <c r="A63" s="81"/>
      <c r="B63" s="81"/>
      <c r="C63" s="81"/>
      <c r="D63" s="81"/>
      <c r="E63" s="81"/>
      <c r="F63" s="81"/>
      <c r="G63" s="81"/>
      <c r="H63" s="81"/>
      <c r="I63" s="81"/>
      <c r="J63" s="81"/>
      <c r="K63" s="81"/>
      <c r="L63" s="81"/>
      <c r="M63" s="81"/>
      <c r="N63" s="81"/>
      <c r="O63" s="81"/>
      <c r="P63" s="81"/>
      <c r="Q63" s="81"/>
      <c r="R63" s="81"/>
      <c r="S63" s="81"/>
      <c r="T63" s="81"/>
      <c r="U63" s="81"/>
    </row>
    <row r="64" spans="1:21" ht="39.6">
      <c r="A64" s="67" t="s">
        <v>179</v>
      </c>
      <c r="B64" s="64" t="s">
        <v>180</v>
      </c>
      <c r="C64" s="67" t="s">
        <v>181</v>
      </c>
      <c r="D64" s="64" t="s">
        <v>182</v>
      </c>
      <c r="E64" s="67" t="s">
        <v>179</v>
      </c>
    </row>
    <row r="65" spans="1:21" ht="36">
      <c r="A65" s="64" t="s">
        <v>183</v>
      </c>
      <c r="B65" s="64" t="s">
        <v>184</v>
      </c>
      <c r="C65" s="64" t="s">
        <v>185</v>
      </c>
      <c r="D65" s="64" t="s">
        <v>186</v>
      </c>
      <c r="E65" s="64" t="s">
        <v>183</v>
      </c>
    </row>
    <row r="66" spans="1:21" ht="36">
      <c r="A66" s="66"/>
      <c r="B66" s="64" t="s">
        <v>187</v>
      </c>
      <c r="C66" s="66"/>
      <c r="D66" s="66"/>
      <c r="E66" s="66"/>
    </row>
    <row r="67" spans="1:21">
      <c r="A67" s="64" t="s">
        <v>188</v>
      </c>
      <c r="B67" s="64"/>
      <c r="C67" s="64" t="s">
        <v>189</v>
      </c>
      <c r="D67" s="64"/>
      <c r="E67" s="64" t="s">
        <v>188</v>
      </c>
    </row>
    <row r="70" spans="1:21">
      <c r="A70" s="81" t="s">
        <v>190</v>
      </c>
      <c r="B70" s="81"/>
      <c r="C70" s="81"/>
      <c r="D70" s="81"/>
      <c r="E70" s="81"/>
      <c r="F70" s="81"/>
      <c r="G70" s="81"/>
      <c r="H70" s="81"/>
      <c r="I70" s="81"/>
      <c r="J70" s="81"/>
      <c r="K70" s="81"/>
      <c r="L70" s="81"/>
      <c r="M70" s="81"/>
      <c r="N70" s="81"/>
      <c r="O70" s="81"/>
      <c r="P70" s="81"/>
      <c r="Q70" s="81"/>
      <c r="R70" s="81"/>
      <c r="S70" s="81"/>
      <c r="T70" s="81"/>
      <c r="U70" s="81"/>
    </row>
    <row r="71" spans="1:21">
      <c r="A71" s="81"/>
      <c r="B71" s="81"/>
      <c r="C71" s="81"/>
      <c r="D71" s="81"/>
      <c r="E71" s="81"/>
      <c r="F71" s="81"/>
      <c r="G71" s="81"/>
      <c r="H71" s="81"/>
      <c r="I71" s="81"/>
      <c r="J71" s="81"/>
      <c r="K71" s="81"/>
      <c r="L71" s="81"/>
      <c r="M71" s="81"/>
      <c r="N71" s="81"/>
      <c r="O71" s="81"/>
      <c r="P71" s="81"/>
      <c r="Q71" s="81"/>
      <c r="R71" s="81"/>
      <c r="S71" s="81"/>
      <c r="T71" s="81"/>
      <c r="U71" s="81"/>
    </row>
    <row r="72" spans="1:21" ht="19.8">
      <c r="A72" s="63" t="s">
        <v>191</v>
      </c>
    </row>
    <row r="73" spans="1:21">
      <c r="A73" s="81" t="s">
        <v>192</v>
      </c>
      <c r="B73" s="81"/>
      <c r="C73" s="81"/>
      <c r="D73" s="81"/>
      <c r="E73" s="81"/>
      <c r="F73" s="81"/>
      <c r="G73" s="81"/>
      <c r="H73" s="81"/>
      <c r="I73" s="81"/>
      <c r="J73" s="81"/>
      <c r="K73" s="81"/>
      <c r="L73" s="81"/>
      <c r="M73" s="81"/>
      <c r="N73" s="81"/>
      <c r="O73" s="81"/>
      <c r="P73" s="81"/>
      <c r="Q73" s="81"/>
      <c r="R73" s="81"/>
      <c r="S73" s="81"/>
      <c r="T73" s="81"/>
      <c r="U73" s="81"/>
    </row>
    <row r="74" spans="1:21" ht="36" customHeight="1">
      <c r="A74" s="81"/>
      <c r="B74" s="81"/>
      <c r="C74" s="81"/>
      <c r="D74" s="81"/>
      <c r="E74" s="81"/>
      <c r="F74" s="81"/>
      <c r="G74" s="81"/>
      <c r="H74" s="81"/>
      <c r="I74" s="81"/>
      <c r="J74" s="81"/>
      <c r="K74" s="81"/>
      <c r="L74" s="81"/>
      <c r="M74" s="81"/>
      <c r="N74" s="81"/>
      <c r="O74" s="81"/>
      <c r="P74" s="81"/>
      <c r="Q74" s="81"/>
      <c r="R74" s="81"/>
      <c r="S74" s="81"/>
      <c r="T74" s="81"/>
      <c r="U74" s="81"/>
    </row>
    <row r="75" spans="1:21">
      <c r="A75" t="s">
        <v>193</v>
      </c>
    </row>
    <row r="76" spans="1:21">
      <c r="A76" t="s">
        <v>194</v>
      </c>
    </row>
    <row r="77" spans="1:21">
      <c r="A77" t="s">
        <v>195</v>
      </c>
    </row>
    <row r="78" spans="1:21">
      <c r="A78" t="s">
        <v>196</v>
      </c>
    </row>
    <row r="79" spans="1:21">
      <c r="A79" t="s">
        <v>197</v>
      </c>
    </row>
    <row r="80" spans="1:21">
      <c r="A80" t="s">
        <v>198</v>
      </c>
    </row>
    <row r="81" spans="1:21">
      <c r="A81" t="s">
        <v>199</v>
      </c>
    </row>
    <row r="82" spans="1:21">
      <c r="A82" t="s">
        <v>200</v>
      </c>
    </row>
    <row r="83" spans="1:21">
      <c r="A83" t="s">
        <v>201</v>
      </c>
    </row>
    <row r="84" spans="1:21">
      <c r="A84" t="s">
        <v>202</v>
      </c>
    </row>
    <row r="85" spans="1:21">
      <c r="A85" t="s">
        <v>203</v>
      </c>
    </row>
    <row r="88" spans="1:21" ht="19.8">
      <c r="A88" s="63" t="s">
        <v>204</v>
      </c>
    </row>
    <row r="89" spans="1:21">
      <c r="A89" t="s">
        <v>205</v>
      </c>
    </row>
    <row r="90" spans="1:21">
      <c r="A90" s="81" t="s">
        <v>206</v>
      </c>
      <c r="B90" s="81"/>
      <c r="C90" s="81"/>
      <c r="D90" s="81"/>
      <c r="E90" s="81"/>
      <c r="F90" s="81"/>
      <c r="G90" s="81"/>
      <c r="H90" s="81"/>
      <c r="I90" s="81"/>
      <c r="J90" s="81"/>
      <c r="K90" s="81"/>
      <c r="L90" s="81"/>
      <c r="M90" s="81"/>
      <c r="N90" s="81"/>
      <c r="O90" s="81"/>
      <c r="P90" s="81"/>
      <c r="Q90" s="81"/>
      <c r="R90" s="81"/>
      <c r="S90" s="81"/>
      <c r="T90" s="81"/>
      <c r="U90" s="81"/>
    </row>
    <row r="91" spans="1:21">
      <c r="A91" s="81"/>
      <c r="B91" s="81"/>
      <c r="C91" s="81"/>
      <c r="D91" s="81"/>
      <c r="E91" s="81"/>
      <c r="F91" s="81"/>
      <c r="G91" s="81"/>
      <c r="H91" s="81"/>
      <c r="I91" s="81"/>
      <c r="J91" s="81"/>
      <c r="K91" s="81"/>
      <c r="L91" s="81"/>
      <c r="M91" s="81"/>
      <c r="N91" s="81"/>
      <c r="O91" s="81"/>
      <c r="P91" s="81"/>
      <c r="Q91" s="81"/>
      <c r="R91" s="81"/>
      <c r="S91" s="81"/>
      <c r="T91" s="81"/>
      <c r="U91" s="81"/>
    </row>
    <row r="92" spans="1:21">
      <c r="A92" t="s">
        <v>207</v>
      </c>
    </row>
    <row r="93" spans="1:21">
      <c r="A93" t="s">
        <v>208</v>
      </c>
    </row>
    <row r="94" spans="1:21">
      <c r="A94" s="81" t="s">
        <v>209</v>
      </c>
      <c r="B94" s="81"/>
      <c r="C94" s="81"/>
      <c r="D94" s="81"/>
      <c r="E94" s="81"/>
      <c r="F94" s="81"/>
      <c r="G94" s="81"/>
      <c r="H94" s="81"/>
      <c r="I94" s="81"/>
      <c r="J94" s="81"/>
      <c r="K94" s="81"/>
      <c r="L94" s="81"/>
      <c r="M94" s="81"/>
      <c r="N94" s="81"/>
      <c r="O94" s="81"/>
      <c r="P94" s="81"/>
      <c r="Q94" s="81"/>
      <c r="R94" s="81"/>
      <c r="S94" s="81"/>
      <c r="T94" s="81"/>
      <c r="U94" s="81"/>
    </row>
    <row r="95" spans="1:21">
      <c r="A95" s="81"/>
      <c r="B95" s="81"/>
      <c r="C95" s="81"/>
      <c r="D95" s="81"/>
      <c r="E95" s="81"/>
      <c r="F95" s="81"/>
      <c r="G95" s="81"/>
      <c r="H95" s="81"/>
      <c r="I95" s="81"/>
      <c r="J95" s="81"/>
      <c r="K95" s="81"/>
      <c r="L95" s="81"/>
      <c r="M95" s="81"/>
      <c r="N95" s="81"/>
      <c r="O95" s="81"/>
      <c r="P95" s="81"/>
      <c r="Q95" s="81"/>
      <c r="R95" s="81"/>
      <c r="S95" s="81"/>
      <c r="T95" s="81"/>
      <c r="U95" s="81"/>
    </row>
    <row r="97" spans="1:20" ht="19.8">
      <c r="A97" s="63" t="s">
        <v>210</v>
      </c>
    </row>
    <row r="98" spans="1:20">
      <c r="A98" t="s">
        <v>211</v>
      </c>
    </row>
    <row r="100" spans="1:20">
      <c r="A100" t="s">
        <v>212</v>
      </c>
    </row>
    <row r="102" spans="1:20">
      <c r="A102" s="81" t="s">
        <v>213</v>
      </c>
      <c r="B102" s="81"/>
      <c r="C102" s="81"/>
      <c r="D102" s="81"/>
      <c r="E102" s="81"/>
      <c r="F102" s="81"/>
      <c r="G102" s="81"/>
      <c r="H102" s="81"/>
      <c r="I102" s="81"/>
      <c r="J102" s="81"/>
      <c r="K102" s="81"/>
      <c r="L102" s="81"/>
      <c r="M102" s="81"/>
      <c r="N102" s="81"/>
      <c r="O102" s="81"/>
      <c r="P102" s="81"/>
      <c r="Q102" s="81"/>
      <c r="R102" s="81"/>
      <c r="S102" s="81"/>
      <c r="T102" s="81"/>
    </row>
    <row r="103" spans="1:20">
      <c r="A103" s="81"/>
      <c r="B103" s="81"/>
      <c r="C103" s="81"/>
      <c r="D103" s="81"/>
      <c r="E103" s="81"/>
      <c r="F103" s="81"/>
      <c r="G103" s="81"/>
      <c r="H103" s="81"/>
      <c r="I103" s="81"/>
      <c r="J103" s="81"/>
      <c r="K103" s="81"/>
      <c r="L103" s="81"/>
      <c r="M103" s="81"/>
      <c r="N103" s="81"/>
      <c r="O103" s="81"/>
      <c r="P103" s="81"/>
      <c r="Q103" s="81"/>
      <c r="R103" s="81"/>
      <c r="S103" s="81"/>
      <c r="T103" s="81"/>
    </row>
    <row r="104" spans="1:20">
      <c r="A104" s="81"/>
      <c r="B104" s="81"/>
      <c r="C104" s="81"/>
      <c r="D104" s="81"/>
      <c r="E104" s="81"/>
      <c r="F104" s="81"/>
      <c r="G104" s="81"/>
      <c r="H104" s="81"/>
      <c r="I104" s="81"/>
      <c r="J104" s="81"/>
      <c r="K104" s="81"/>
      <c r="L104" s="81"/>
      <c r="M104" s="81"/>
      <c r="N104" s="81"/>
      <c r="O104" s="81"/>
      <c r="P104" s="81"/>
      <c r="Q104" s="81"/>
      <c r="R104" s="81"/>
      <c r="S104" s="81"/>
      <c r="T104" s="81"/>
    </row>
    <row r="105" spans="1:20">
      <c r="A105" s="10" t="s">
        <v>214</v>
      </c>
    </row>
    <row r="107" spans="1:20" ht="19.8">
      <c r="A107" s="68" t="s">
        <v>215</v>
      </c>
    </row>
    <row r="110" spans="1:20" ht="19.8">
      <c r="A110" s="69" t="s">
        <v>216</v>
      </c>
    </row>
    <row r="112" spans="1:20" ht="19.8">
      <c r="A112" s="70" t="s">
        <v>217</v>
      </c>
    </row>
    <row r="113" spans="1:1">
      <c r="A113" s="71" t="s">
        <v>218</v>
      </c>
    </row>
    <row r="114" spans="1:1">
      <c r="A114" s="71" t="s">
        <v>219</v>
      </c>
    </row>
    <row r="115" spans="1:1">
      <c r="A115" t="s">
        <v>220</v>
      </c>
    </row>
    <row r="116" spans="1:1">
      <c r="A116" t="s">
        <v>221</v>
      </c>
    </row>
    <row r="117" spans="1:1">
      <c r="A117" t="s">
        <v>222</v>
      </c>
    </row>
    <row r="118" spans="1:1">
      <c r="A118" t="s">
        <v>223</v>
      </c>
    </row>
    <row r="119" spans="1:1">
      <c r="A119" t="s">
        <v>224</v>
      </c>
    </row>
    <row r="120" spans="1:1">
      <c r="A120" t="s">
        <v>225</v>
      </c>
    </row>
    <row r="121" spans="1:1">
      <c r="A121" t="s">
        <v>226</v>
      </c>
    </row>
    <row r="122" spans="1:1">
      <c r="A122" t="s">
        <v>227</v>
      </c>
    </row>
    <row r="124" spans="1:1" ht="19.8">
      <c r="A124" s="70" t="s">
        <v>228</v>
      </c>
    </row>
    <row r="125" spans="1:1">
      <c r="A125" t="s">
        <v>229</v>
      </c>
    </row>
    <row r="126" spans="1:1">
      <c r="A126" t="s">
        <v>230</v>
      </c>
    </row>
    <row r="127" spans="1:1">
      <c r="A127" t="s">
        <v>231</v>
      </c>
    </row>
  </sheetData>
  <mergeCells count="22">
    <mergeCell ref="A102:T104"/>
    <mergeCell ref="A60:T61"/>
    <mergeCell ref="A7:T8"/>
    <mergeCell ref="A12:S12"/>
    <mergeCell ref="A62:U63"/>
    <mergeCell ref="A70:U71"/>
    <mergeCell ref="A73:U74"/>
    <mergeCell ref="A90:U91"/>
    <mergeCell ref="A94:U95"/>
    <mergeCell ref="A58:D58"/>
    <mergeCell ref="F58:H58"/>
    <mergeCell ref="J58:M58"/>
    <mergeCell ref="A32:U34"/>
    <mergeCell ref="A36:U37"/>
    <mergeCell ref="A49:T50"/>
    <mergeCell ref="A54:T55"/>
    <mergeCell ref="J31:L31"/>
    <mergeCell ref="A15:A20"/>
    <mergeCell ref="C20:F20"/>
    <mergeCell ref="A1:D1"/>
    <mergeCell ref="A31:D31"/>
    <mergeCell ref="F31:H31"/>
  </mergeCells>
  <phoneticPr fontId="1"/>
  <hyperlinks>
    <hyperlink ref="A105" r:id="rId1" display="http://www.mukogawa-u.ac.jp/~ushida/namahasm.html" xr:uid="{C6253353-BE0E-4BA8-A9D5-770C65BC49D9}"/>
  </hyperlinks>
  <pageMargins left="0" right="0" top="0.39370078740157483" bottom="0" header="0.31496062992125984" footer="0.31496062992125984"/>
  <pageSetup paperSize="9" scale="50" fitToHeight="3" orientation="portrait" horizontalDpi="4294967293"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2282-0BA0-4254-807B-D9ED2678139D}">
  <dimension ref="A1:F16"/>
  <sheetViews>
    <sheetView workbookViewId="0">
      <selection activeCell="F9" sqref="F9"/>
    </sheetView>
  </sheetViews>
  <sheetFormatPr defaultRowHeight="18"/>
  <cols>
    <col min="1" max="1" width="22.296875" customWidth="1"/>
  </cols>
  <sheetData>
    <row r="1" spans="1:6">
      <c r="A1" s="73" t="s">
        <v>240</v>
      </c>
    </row>
    <row r="2" spans="1:6">
      <c r="A2" s="74" t="s">
        <v>241</v>
      </c>
    </row>
    <row r="3" spans="1:6">
      <c r="A3" s="75" t="s">
        <v>242</v>
      </c>
    </row>
    <row r="4" spans="1:6">
      <c r="A4" s="76" t="s">
        <v>243</v>
      </c>
      <c r="D4">
        <f>300*500/300</f>
        <v>500</v>
      </c>
      <c r="F4">
        <f>D4/2</f>
        <v>250</v>
      </c>
    </row>
    <row r="5" spans="1:6">
      <c r="A5" s="75" t="s">
        <v>244</v>
      </c>
    </row>
    <row r="6" spans="1:6">
      <c r="A6" s="76" t="s">
        <v>245</v>
      </c>
      <c r="D6">
        <f>30*500/300</f>
        <v>50</v>
      </c>
      <c r="F6">
        <f>D6/2</f>
        <v>25</v>
      </c>
    </row>
    <row r="7" spans="1:6">
      <c r="A7" s="75" t="s">
        <v>246</v>
      </c>
    </row>
    <row r="8" spans="1:6">
      <c r="A8" s="76" t="s">
        <v>247</v>
      </c>
      <c r="D8">
        <f>500*500/300</f>
        <v>833.33333333333337</v>
      </c>
      <c r="F8">
        <f>D8/2</f>
        <v>416.66666666666669</v>
      </c>
    </row>
    <row r="9" spans="1:6">
      <c r="A9" s="75" t="s">
        <v>248</v>
      </c>
    </row>
    <row r="10" spans="1:6">
      <c r="A10" s="76" t="s">
        <v>249</v>
      </c>
      <c r="D10">
        <f>2*500/300</f>
        <v>3.3333333333333335</v>
      </c>
    </row>
    <row r="11" spans="1:6">
      <c r="A11" s="77"/>
    </row>
    <row r="12" spans="1:6">
      <c r="A12" s="78" t="s">
        <v>250</v>
      </c>
    </row>
    <row r="13" spans="1:6">
      <c r="A13" s="78" t="s">
        <v>251</v>
      </c>
    </row>
    <row r="14" spans="1:6" ht="30.6">
      <c r="A14" s="79" t="s">
        <v>252</v>
      </c>
    </row>
    <row r="15" spans="1:6" ht="20.399999999999999">
      <c r="A15" s="79" t="s">
        <v>253</v>
      </c>
    </row>
    <row r="16" spans="1:6" ht="20.399999999999999">
      <c r="A16" s="79" t="s">
        <v>254</v>
      </c>
    </row>
  </sheetData>
  <phoneticPr fontId="1"/>
  <hyperlinks>
    <hyperlink ref="A3" r:id="rId1" display="https://recipe.rakuten.co.jp/word/%E8%B5%A4%E7%B4%AB%E8%98%87%E3%81%AE%E8%91%89/" xr:uid="{6AC17DA2-AE54-456B-A1C3-F8EA3CB47A63}"/>
    <hyperlink ref="A5" r:id="rId2" display="https://recipe.rakuten.co.jp/word/%E3%82%AF%E3%82%A8%E3%83%B3%E9%85%B8/" xr:uid="{88EF9B4C-9436-46AF-BD3D-8DD93F08ADF3}"/>
    <hyperlink ref="A7" r:id="rId3" display="https://recipe.rakuten.co.jp/word/%E7%A0%82%E7%B3%96/" xr:uid="{B7F9ED4E-D85B-458B-B95D-0088C91EDBDE}"/>
    <hyperlink ref="A9" r:id="rId4" display="https://recipe.rakuten.co.jp/word/%E6%B0%B4/" xr:uid="{035771B0-3820-466A-8CC4-9618353D190B}"/>
  </hyperlinks>
  <pageMargins left="0.7" right="0.7" top="0.75" bottom="0.75" header="0.3" footer="0.3"/>
  <pageSetup paperSize="9" orientation="portrait" horizontalDpi="4294967293" verticalDpi="0"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98AB-9259-4565-BEAA-052995DF794E}">
  <sheetPr>
    <pageSetUpPr fitToPage="1"/>
  </sheetPr>
  <dimension ref="L30"/>
  <sheetViews>
    <sheetView topLeftCell="A11" workbookViewId="0">
      <selection activeCell="L31" sqref="L31"/>
    </sheetView>
  </sheetViews>
  <sheetFormatPr defaultRowHeight="18"/>
  <sheetData>
    <row r="30" spans="12:12">
      <c r="L30" t="s">
        <v>259</v>
      </c>
    </row>
  </sheetData>
  <phoneticPr fontId="1"/>
  <pageMargins left="0" right="0" top="0" bottom="0" header="0.31496062992125984" footer="0.31496062992125984"/>
  <pageSetup paperSize="9" scale="94"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光熱費</vt:lpstr>
      <vt:lpstr>生活費</vt:lpstr>
      <vt:lpstr>幼稚園</vt:lpstr>
      <vt:lpstr>Sheet2</vt:lpstr>
      <vt:lpstr>Sheet3</vt:lpstr>
      <vt:lpstr>Sheet4</vt:lpstr>
      <vt:lpstr>Sheet1</vt:lpstr>
      <vt:lpstr>Sheet5</vt:lpstr>
      <vt:lpstr>Sheet6</vt:lpstr>
      <vt:lpstr>Sheet7</vt:lpstr>
      <vt:lpstr>Sheet8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2018-08-09T10:17:15Z</cp:lastPrinted>
  <dcterms:created xsi:type="dcterms:W3CDTF">2017-06-24T00:26:44Z</dcterms:created>
  <dcterms:modified xsi:type="dcterms:W3CDTF">2018-09-15T04:01:39Z</dcterms:modified>
</cp:coreProperties>
</file>